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checkCompatibility="1"/>
  <bookViews>
    <workbookView xWindow="0" yWindow="15" windowWidth="16380" windowHeight="8175" tabRatio="191"/>
  </bookViews>
  <sheets>
    <sheet name="初めに" sheetId="15" r:id="rId1"/>
    <sheet name="2次元光線追跡" sheetId="10" r:id="rId2"/>
    <sheet name="界面形状の逆算" sheetId="11" r:id="rId3"/>
    <sheet name="集束円錐曲面光学系" sheetId="12" r:id="rId4"/>
    <sheet name="3次元光線追跡" sheetId="14" r:id="rId5"/>
  </sheets>
  <calcPr calcId="145621" iterate="1" iterateDelta="1.0000000000000001E-15"/>
</workbook>
</file>

<file path=xl/calcChain.xml><?xml version="1.0" encoding="utf-8"?>
<calcChain xmlns="http://schemas.openxmlformats.org/spreadsheetml/2006/main">
  <c r="M253" i="14" l="1"/>
  <c r="M254" i="14" l="1"/>
  <c r="M255" i="14" l="1"/>
  <c r="M256" i="14" s="1"/>
  <c r="M257" i="14" l="1"/>
  <c r="M260" i="14" s="1"/>
  <c r="M258" i="14"/>
  <c r="M261" i="14" s="1"/>
  <c r="M272" i="14" s="1"/>
  <c r="N149" i="11"/>
  <c r="Q148" i="11"/>
  <c r="N148" i="11"/>
  <c r="N150" i="11" s="1"/>
  <c r="Q141" i="11"/>
  <c r="N125" i="11"/>
  <c r="Q124" i="11"/>
  <c r="N124" i="11"/>
  <c r="N126" i="11" s="1"/>
  <c r="Q117" i="11"/>
  <c r="S68" i="11"/>
  <c r="R68" i="11"/>
  <c r="Q68" i="11"/>
  <c r="P68" i="11"/>
  <c r="O68" i="11"/>
  <c r="S64" i="11"/>
  <c r="S65" i="11" s="1"/>
  <c r="S66" i="11" s="1"/>
  <c r="R64" i="11"/>
  <c r="R65" i="11" s="1"/>
  <c r="R66" i="11" s="1"/>
  <c r="R69" i="11" s="1"/>
  <c r="Q64" i="11"/>
  <c r="Q65" i="11" s="1"/>
  <c r="Q66" i="11" s="1"/>
  <c r="P64" i="11"/>
  <c r="P65" i="11" s="1"/>
  <c r="P66" i="11" s="1"/>
  <c r="O64" i="11"/>
  <c r="O65" i="11" s="1"/>
  <c r="O66" i="11" s="1"/>
  <c r="O69" i="11" s="1"/>
  <c r="O70" i="11" l="1"/>
  <c r="N151" i="11"/>
  <c r="N152" i="11" s="1"/>
  <c r="N153" i="11" s="1"/>
  <c r="N154" i="11" s="1"/>
  <c r="N155" i="11" s="1"/>
  <c r="N156" i="11" s="1"/>
  <c r="N157" i="11" s="1"/>
  <c r="N158" i="11" s="1"/>
  <c r="M268" i="14"/>
  <c r="M263" i="14"/>
  <c r="S69" i="11"/>
  <c r="S70" i="11" s="1"/>
  <c r="S71" i="11"/>
  <c r="S67" i="11"/>
  <c r="Q67" i="11"/>
  <c r="Q69" i="11"/>
  <c r="Q70" i="11" s="1"/>
  <c r="R67" i="11"/>
  <c r="O71" i="11"/>
  <c r="P67" i="11"/>
  <c r="R70" i="11"/>
  <c r="R71" i="11"/>
  <c r="O67" i="11"/>
  <c r="P69" i="11"/>
  <c r="P70" i="11" s="1"/>
  <c r="N127" i="11"/>
  <c r="N128" i="11" s="1"/>
  <c r="N129" i="11" s="1"/>
  <c r="N160" i="11" l="1"/>
  <c r="Q142" i="11" s="1"/>
  <c r="N161" i="11"/>
  <c r="Q71" i="11"/>
  <c r="Q73" i="11" s="1"/>
  <c r="M266" i="14"/>
  <c r="M264" i="14"/>
  <c r="M265" i="14" s="1"/>
  <c r="P71" i="11"/>
  <c r="P72" i="11" s="1"/>
  <c r="Q72" i="11"/>
  <c r="R73" i="11"/>
  <c r="R72" i="11"/>
  <c r="O73" i="11"/>
  <c r="O72" i="11"/>
  <c r="S73" i="11"/>
  <c r="S72" i="11"/>
  <c r="Q143" i="11"/>
  <c r="N130" i="11"/>
  <c r="N131" i="11" s="1"/>
  <c r="N132" i="11" s="1"/>
  <c r="N133" i="11" s="1"/>
  <c r="N134" i="11" s="1"/>
  <c r="Q119" i="11" s="1"/>
  <c r="M262" i="14" l="1"/>
  <c r="P73" i="11"/>
  <c r="Q125" i="11"/>
  <c r="Q126" i="11" s="1"/>
  <c r="R126" i="11" s="1"/>
  <c r="N136" i="11"/>
  <c r="Q118" i="11" s="1"/>
  <c r="Q128" i="11" s="1"/>
  <c r="Q152" i="11"/>
  <c r="Q149" i="11"/>
  <c r="Q150" i="11" s="1"/>
  <c r="R150" i="11" s="1"/>
  <c r="M276" i="14" l="1"/>
  <c r="M273" i="14"/>
  <c r="M269" i="14"/>
  <c r="Q129" i="11"/>
  <c r="R128" i="11"/>
  <c r="Q153" i="11"/>
  <c r="R152" i="11"/>
  <c r="M271" i="14" l="1"/>
  <c r="M270" i="14"/>
  <c r="M275" i="14"/>
  <c r="M274" i="14"/>
  <c r="Q130" i="11"/>
  <c r="R129" i="11"/>
  <c r="R153" i="11"/>
  <c r="Q154" i="11"/>
  <c r="R130" i="11" l="1"/>
  <c r="Q131" i="11"/>
  <c r="R131" i="11" s="1"/>
  <c r="R154" i="11"/>
  <c r="Q155" i="11"/>
  <c r="R155" i="11" s="1"/>
  <c r="M168" i="10" l="1"/>
  <c r="M169" i="10"/>
  <c r="M170" i="10" s="1"/>
  <c r="M171" i="10" l="1"/>
  <c r="M173" i="10" l="1"/>
  <c r="M174" i="10" l="1"/>
  <c r="M175" i="10" s="1"/>
  <c r="M178" i="10" s="1"/>
  <c r="M179" i="10" s="1"/>
  <c r="M180" i="10" s="1"/>
  <c r="M181" i="10" s="1"/>
  <c r="M176" i="10" l="1"/>
  <c r="M177" i="10" s="1"/>
  <c r="M183" i="10" s="1"/>
  <c r="N173" i="10" l="1"/>
  <c r="N174" i="10" s="1"/>
  <c r="N175" i="10" s="1"/>
  <c r="N178" i="10" s="1"/>
  <c r="N179" i="10" s="1"/>
  <c r="M182" i="10"/>
  <c r="M185" i="10" l="1"/>
  <c r="N180" i="10"/>
  <c r="M184" i="10"/>
  <c r="N176" i="10" l="1"/>
  <c r="N177" i="10" s="1"/>
  <c r="N182" i="10" l="1"/>
  <c r="N183" i="10"/>
  <c r="O173" i="10"/>
  <c r="O174" i="10" l="1"/>
  <c r="O175" i="10" s="1"/>
  <c r="O178" i="10" s="1"/>
  <c r="O179" i="10" s="1"/>
  <c r="O180" i="10" s="1"/>
  <c r="N181" i="10"/>
  <c r="N184" i="10" l="1"/>
  <c r="O176" i="10" l="1"/>
  <c r="O177" i="10" s="1"/>
  <c r="O183" i="10" l="1"/>
  <c r="O182" i="10"/>
  <c r="N185" i="10"/>
  <c r="O181" i="10" l="1"/>
  <c r="P173" i="10"/>
  <c r="P174" i="10" l="1"/>
  <c r="P175" i="10" s="1"/>
  <c r="P178" i="10" s="1"/>
  <c r="P179" i="10" s="1"/>
  <c r="P180" i="10" s="1"/>
  <c r="O184" i="10"/>
  <c r="O185" i="10" l="1"/>
  <c r="P176" i="10"/>
  <c r="P177" i="10" s="1"/>
  <c r="P183" i="10" s="1"/>
  <c r="P182" i="10" l="1"/>
  <c r="Q173" i="10"/>
  <c r="P181" i="10"/>
  <c r="Q174" i="10" l="1"/>
  <c r="Q175" i="10" s="1"/>
  <c r="Q178" i="10" s="1"/>
  <c r="Q179" i="10" s="1"/>
  <c r="Q180" i="10" s="1"/>
  <c r="P184" i="10"/>
  <c r="Q176" i="10" l="1"/>
  <c r="Q177" i="10" s="1"/>
  <c r="Q183" i="10" s="1"/>
  <c r="P185" i="10"/>
  <c r="Q182" i="10" l="1"/>
  <c r="R173" i="10" l="1"/>
  <c r="Q181" i="10"/>
  <c r="R174" i="10" l="1"/>
  <c r="R175" i="10" s="1"/>
  <c r="R178" i="10" s="1"/>
  <c r="R179" i="10" s="1"/>
  <c r="R180" i="10" s="1"/>
  <c r="Q184" i="10"/>
  <c r="Q185" i="10" l="1"/>
  <c r="R176" i="10"/>
  <c r="R177" i="10" s="1"/>
  <c r="R182" i="10" s="1"/>
  <c r="R183" i="10" l="1"/>
  <c r="R181" i="10" l="1"/>
  <c r="S173" i="10"/>
  <c r="S174" i="10" l="1"/>
  <c r="S175" i="10" s="1"/>
  <c r="S178" i="10" s="1"/>
  <c r="S179" i="10" s="1"/>
  <c r="S180" i="10" s="1"/>
  <c r="R184" i="10"/>
  <c r="S176" i="10" l="1"/>
  <c r="S177" i="10" s="1"/>
  <c r="S183" i="10" s="1"/>
  <c r="S182" i="10" l="1"/>
  <c r="S181" i="10"/>
  <c r="T173" i="10"/>
  <c r="R185" i="10"/>
  <c r="T174" i="10" l="1"/>
  <c r="T175" i="10" s="1"/>
  <c r="T178" i="10" s="1"/>
  <c r="T179" i="10" s="1"/>
  <c r="T180" i="10" s="1"/>
  <c r="S184" i="10"/>
  <c r="T176" i="10" l="1"/>
  <c r="S185" i="10"/>
  <c r="T181" i="10"/>
  <c r="T177" i="10" l="1"/>
  <c r="U173" i="10" l="1"/>
  <c r="U174" i="10" s="1"/>
  <c r="U175" i="10" s="1"/>
  <c r="U178" i="10" s="1"/>
  <c r="U179" i="10" s="1"/>
  <c r="U180" i="10" s="1"/>
  <c r="T183" i="10"/>
  <c r="T182" i="10"/>
  <c r="T184" i="10" l="1"/>
  <c r="U176" i="10"/>
  <c r="U177" i="10" s="1"/>
  <c r="U183" i="10" s="1"/>
  <c r="U182" i="10" l="1"/>
  <c r="U181" i="10"/>
  <c r="V173" i="10"/>
  <c r="T185" i="10"/>
  <c r="V174" i="10" l="1"/>
  <c r="V175" i="10" s="1"/>
  <c r="V178" i="10" s="1"/>
  <c r="V179" i="10" s="1"/>
  <c r="V180" i="10" s="1"/>
  <c r="U184" i="10"/>
  <c r="V176" i="10" l="1"/>
  <c r="V177" i="10" s="1"/>
  <c r="V182" i="10" s="1"/>
  <c r="V183" i="10" l="1"/>
  <c r="V181" i="10"/>
  <c r="W173" i="10"/>
  <c r="U185" i="10"/>
  <c r="V184" i="10" l="1"/>
  <c r="W174" i="10"/>
  <c r="W175" i="10" s="1"/>
  <c r="W178" i="10" s="1"/>
  <c r="W179" i="10" s="1"/>
  <c r="W180" i="10" s="1"/>
  <c r="W176" i="10" l="1"/>
  <c r="W177" i="10" s="1"/>
  <c r="V185" i="10"/>
  <c r="N260" i="14"/>
  <c r="N261" i="14" s="1"/>
  <c r="N272" i="14" s="1"/>
  <c r="N263" i="14" l="1"/>
  <c r="N268" i="14"/>
  <c r="N262" i="14"/>
  <c r="N266" i="14"/>
  <c r="N264" i="14"/>
  <c r="N265" i="14" s="1"/>
  <c r="N273" i="14" l="1"/>
  <c r="N276" i="14"/>
  <c r="N269" i="14"/>
  <c r="N274" i="14" l="1"/>
  <c r="N275" i="14"/>
  <c r="N271" i="14"/>
  <c r="N270" i="14"/>
  <c r="O260" i="14"/>
  <c r="O261" i="14" l="1"/>
  <c r="O272" i="14" s="1"/>
  <c r="O268" i="14"/>
  <c r="O263" i="14" l="1"/>
  <c r="O264" i="14" s="1"/>
  <c r="O265" i="14" s="1"/>
  <c r="O266" i="14" l="1"/>
  <c r="O262" i="14"/>
  <c r="O269" i="14" l="1"/>
  <c r="P260" i="14" s="1"/>
  <c r="O273" i="14"/>
  <c r="O274" i="14" s="1"/>
  <c r="O276" i="14"/>
  <c r="O270" i="14" l="1"/>
  <c r="O271" i="14"/>
  <c r="O275" i="14"/>
  <c r="P268" i="14"/>
  <c r="P261" i="14"/>
  <c r="P272" i="14" s="1"/>
  <c r="P263" i="14" l="1"/>
  <c r="P264" i="14" s="1"/>
  <c r="P265" i="14" s="1"/>
  <c r="P266" i="14" l="1"/>
  <c r="P262" i="14"/>
  <c r="P273" i="14" s="1"/>
  <c r="P269" i="14" l="1"/>
  <c r="P270" i="14" s="1"/>
  <c r="P276" i="14"/>
  <c r="P274" i="14"/>
  <c r="P275" i="14"/>
  <c r="P271" i="14" l="1"/>
  <c r="Q260" i="14"/>
  <c r="Q261" i="14" s="1"/>
  <c r="Q272" i="14" s="1"/>
  <c r="Q268" i="14" l="1"/>
  <c r="Q263" i="14"/>
  <c r="Q262" i="14" s="1"/>
  <c r="Q264" i="14" l="1"/>
  <c r="Q265" i="14" s="1"/>
  <c r="Q266" i="14"/>
  <c r="Q276" i="14"/>
  <c r="Q269" i="14" l="1"/>
  <c r="Q271" i="14" s="1"/>
  <c r="Q273" i="14"/>
  <c r="Q274" i="14" s="1"/>
  <c r="Q270" i="14" l="1"/>
  <c r="R260" i="14"/>
  <c r="R261" i="14" s="1"/>
  <c r="R272" i="14" s="1"/>
  <c r="Q275" i="14"/>
  <c r="R268" i="14" l="1"/>
  <c r="R263" i="14"/>
  <c r="R262" i="14" l="1"/>
  <c r="R266" i="14"/>
  <c r="R264" i="14"/>
  <c r="R265" i="14" s="1"/>
  <c r="R273" i="14" l="1"/>
  <c r="R276" i="14"/>
  <c r="R269" i="14"/>
  <c r="R271" i="14" l="1"/>
  <c r="R270" i="14"/>
  <c r="S260" i="14"/>
  <c r="R274" i="14"/>
  <c r="R275" i="14"/>
  <c r="S261" i="14" l="1"/>
  <c r="S272" i="14" s="1"/>
  <c r="S268" i="14"/>
  <c r="S263" i="14" l="1"/>
  <c r="S264" i="14" s="1"/>
  <c r="S265" i="14" s="1"/>
  <c r="S266" i="14" l="1"/>
  <c r="S262" i="14"/>
  <c r="S273" i="14" s="1"/>
  <c r="S276" i="14" l="1"/>
  <c r="S269" i="14"/>
  <c r="T260" i="14" s="1"/>
  <c r="S274" i="14"/>
  <c r="S275" i="14"/>
  <c r="S271" i="14" l="1"/>
  <c r="S270" i="14"/>
  <c r="T268" i="14"/>
  <c r="T261" i="14"/>
  <c r="T272" i="14" s="1"/>
  <c r="T263" i="14" l="1"/>
  <c r="T264" i="14" s="1"/>
  <c r="T265" i="14" s="1"/>
  <c r="T266" i="14"/>
  <c r="T262" i="14" l="1"/>
  <c r="T273" i="14" s="1"/>
  <c r="T269" i="14" l="1"/>
  <c r="T270" i="14" s="1"/>
  <c r="T276" i="14"/>
  <c r="T275" i="14"/>
  <c r="T274" i="14"/>
  <c r="T271" i="14" l="1"/>
  <c r="U260" i="14"/>
  <c r="U268" i="14" s="1"/>
  <c r="U261" i="14" l="1"/>
  <c r="U272" i="14" s="1"/>
  <c r="U263" i="14" l="1"/>
  <c r="U262" i="14" s="1"/>
  <c r="U276" i="14" s="1"/>
  <c r="U266" i="14"/>
  <c r="U264" i="14" l="1"/>
  <c r="U265" i="14" s="1"/>
  <c r="U269" i="14" s="1"/>
  <c r="U271" i="14" s="1"/>
  <c r="U273" i="14" l="1"/>
  <c r="U275" i="14" s="1"/>
  <c r="U270" i="14"/>
  <c r="V260" i="14"/>
  <c r="V268" i="14" s="1"/>
  <c r="U274" i="14"/>
  <c r="V261" i="14" l="1"/>
  <c r="V272" i="14" s="1"/>
  <c r="V263" i="14" l="1"/>
  <c r="V262" i="14" s="1"/>
  <c r="V266" i="14"/>
  <c r="V264" i="14"/>
  <c r="V265" i="14" s="1"/>
  <c r="V273" i="14" l="1"/>
  <c r="V276" i="14"/>
  <c r="V269" i="14"/>
  <c r="V270" i="14" l="1"/>
  <c r="V271" i="14"/>
  <c r="W260" i="14"/>
  <c r="V274" i="14"/>
  <c r="V275" i="14"/>
  <c r="W261" i="14" l="1"/>
  <c r="W272" i="14" s="1"/>
  <c r="W268" i="14"/>
  <c r="W263" i="14" l="1"/>
  <c r="W264" i="14" l="1"/>
  <c r="W265" i="14" s="1"/>
  <c r="W262" i="14"/>
  <c r="W266" i="14"/>
  <c r="W273" i="14" l="1"/>
  <c r="W276" i="14"/>
  <c r="W269" i="14"/>
  <c r="W271" i="14" l="1"/>
  <c r="W270" i="14"/>
  <c r="W275" i="14"/>
  <c r="W274" i="14"/>
</calcChain>
</file>

<file path=xl/sharedStrings.xml><?xml version="1.0" encoding="utf-8"?>
<sst xmlns="http://schemas.openxmlformats.org/spreadsheetml/2006/main" count="2146" uniqueCount="1961">
  <si>
    <t>sin(θ)=SIGN(tan(θ))*SQRT(tan(θ)^2/(1+tan(θ)^2))</t>
  </si>
  <si>
    <t>sin(-θ)=-sin(θ)</t>
  </si>
  <si>
    <t>cos(θ)=SQRT(1/(1+tan(θ)^2))</t>
  </si>
  <si>
    <t>cos(-θ)=cos(θ)</t>
  </si>
  <si>
    <t>x1=0</t>
  </si>
  <si>
    <t>n2*SQRT(T2^2/(1+T2^2))=n1*SQRT(T1^2/(1+T1^2))</t>
  </si>
  <si>
    <t>n2^2*(T2^2/(1+T2^2))=n1^2*(T1^2/(1+T1^2))</t>
  </si>
  <si>
    <t>n2^2*T2^2*(1+T1^2)=n1^2*T1^2*(1+T2^2)</t>
  </si>
  <si>
    <t>n2^2*T2^2*(1+T1^2)=n1^2*T1^2*1+n1^2*T1^2*T2^2</t>
  </si>
  <si>
    <t>n2^2*T2^2*(1+T1^2)-n1^2*T1^2*T2^2=n1^2*T1^2</t>
  </si>
  <si>
    <t>T2^2*(n2^2*(1+T1^2)-n1^2*T1^2)=n1^2*T1^2</t>
  </si>
  <si>
    <t>T2^2=n1^2*T1^2/(n2^2*(1+T1^2)-n1^2*T1^2)</t>
  </si>
  <si>
    <t>T2^2=n1^2*T1^2/(n2^2+n2^2*T1^2-n1^2*T1^2)</t>
  </si>
  <si>
    <t>T2^2=n1^2*T1^2/(n2^2+T1^2(n2^2-n1^2))</t>
  </si>
  <si>
    <t>T2^2=T1^2/((n2/n1)^2+T1^2((n2/n1)^2-1)</t>
  </si>
  <si>
    <t>g(y)=y^2/(1+SQRT(1-(k1+1)*y^2/r1^2))/r1</t>
  </si>
  <si>
    <t>k1&gt;0</t>
  </si>
  <si>
    <t>k1 = 0</t>
  </si>
  <si>
    <t>球面</t>
  </si>
  <si>
    <t>-1&lt;k1&lt;0</t>
  </si>
  <si>
    <t>k1 = -1</t>
  </si>
  <si>
    <t>放物面</t>
  </si>
  <si>
    <t>k1&lt;-1</t>
  </si>
  <si>
    <t>双極面</t>
  </si>
  <si>
    <t>これを用いると</t>
  </si>
  <si>
    <t>よって</t>
  </si>
  <si>
    <t>光線がx-y座標系で(通常は)xの正方向に進むものとする。</t>
  </si>
  <si>
    <t>m1はx-y座標系における光線の傾きである。</t>
  </si>
  <si>
    <t>(y-y0)=m1*(x-x0)</t>
  </si>
  <si>
    <t>y=m1*x+h0</t>
  </si>
  <si>
    <t>x=(y-h0)/m1</t>
  </si>
  <si>
    <t>y1=h0</t>
  </si>
  <si>
    <t>A*xa^2-2*B*xa+h0^2=0</t>
  </si>
  <si>
    <t>xa=(B±SQRT(B^2-A*h0^2))/A</t>
  </si>
  <si>
    <t>よって、|B|&gt;SQRT(B^2-A*h0^2))</t>
  </si>
  <si>
    <t>Bが正のとき、xaは正、Bが負のときxaは負となる。</t>
  </si>
  <si>
    <t>r1が正のとき、xaは正であるからBは正。2つの交点のうち、小さいほうが解</t>
  </si>
  <si>
    <t>r1が負のとき、xaは負であるからBは負。2つの交点のうち、大きいほう(ゼロに近い方)が解</t>
  </si>
  <si>
    <t>ya=m1*xa+h0</t>
  </si>
  <si>
    <t>ニュートン法で界面と光線の交点(x1,y1)を求める</t>
  </si>
  <si>
    <t>界面の式から光線の式を引いた式e(y)の値がゼロに近づくようにニュートン法をおこなう。(yを変数として)</t>
  </si>
  <si>
    <t>解の近似値y'を求める。</t>
  </si>
  <si>
    <t>初期値は上で求めた値yaを用いる。</t>
  </si>
  <si>
    <t>y'=ya</t>
  </si>
  <si>
    <t>繰り返し</t>
  </si>
  <si>
    <t>誤差がこれより大きいときはさらに近似値を計算する。</t>
  </si>
  <si>
    <t>de(y')/dy=df(y')/dy-1/m1</t>
  </si>
  <si>
    <t>y'[next]=y'-e(y')/(df(y')/dy-1/m1)</t>
  </si>
  <si>
    <t>計算を打ち切ったときの近似値から、交点の座標は</t>
  </si>
  <si>
    <t>tan(θ)=y/x</t>
  </si>
  <si>
    <t>y1=y'</t>
  </si>
  <si>
    <t>sin(θ)=y/r</t>
  </si>
  <si>
    <t>x1=f(y')</t>
  </si>
  <si>
    <t>sin(θ)^2=y^2/(x^2+y^2)</t>
  </si>
  <si>
    <t>cos(θ)=x/r</t>
  </si>
  <si>
    <t>cos(θ)^2=x^2/(x^2+y^2)</t>
  </si>
  <si>
    <t>sin(θ)^2=(y^2/x^2)/((x^2+y^2)/x^2)</t>
  </si>
  <si>
    <t>cos(θ)^2=1/(1+y^2/x^2)</t>
  </si>
  <si>
    <t>スネルの法則で計算するが、その前に三角関数の関係を確認しておく。(三角関数の計算をしないですむように)</t>
  </si>
  <si>
    <t>sin(θ)^2=(y/x)^2/(1+(y/x)^2)</t>
  </si>
  <si>
    <t>cos(θ)^2=1/(1+(y/x)^2)</t>
  </si>
  <si>
    <t>-90°&lt;θ&lt;90°で考える。</t>
  </si>
  <si>
    <t>sin(θ)^2=tan(θ)^2/(1+tan(θ)^2)</t>
  </si>
  <si>
    <t>(1+tan(θ)^2)*sin(θ)^2=tan(θ)^2</t>
  </si>
  <si>
    <t>cos(θ)^2=1/(1+tan(θ)^2)</t>
  </si>
  <si>
    <t>三角関数の変換</t>
  </si>
  <si>
    <t>sin(θ)=±SQRT(tan(θ)^2/(1+tan(θ)^2))</t>
  </si>
  <si>
    <t>sin(θ)^2+tan(θ)^2*sin(θ)^2=tan(θ)^2</t>
  </si>
  <si>
    <t>cos(θ)=±SQRT(1/(1+tan(θ)^2))</t>
  </si>
  <si>
    <t>1+tan(θ)^2=1/cos(θ)^2</t>
  </si>
  <si>
    <t>-90°&lt;θ&lt;90°で、sinの符号はtanと同じ、cosは正。</t>
  </si>
  <si>
    <t>-90°&lt;θ&lt;90°で、sinの符号はtanと同じ。</t>
  </si>
  <si>
    <t>sin(θ)^2=tan(θ)^2-tan(θ)^2*sin(θ)^2</t>
  </si>
  <si>
    <t>-90°&lt;θ&lt;90°で、cosは正。</t>
  </si>
  <si>
    <t>tan(θ)^2=1/cos(θ)^2-1</t>
  </si>
  <si>
    <t>sin(θ)^2=tan(θ)^2(1-sin(θ)^2)</t>
  </si>
  <si>
    <t>tan(θ)=±SQRT(1/cos(θ)^2-1)</t>
  </si>
  <si>
    <t>tan(θ)=SIGN(sin(θ))*SQRT(sin(θ)^2/(1-sin(θ)^2))</t>
  </si>
  <si>
    <t>tan(θ)^2=sin(θ)^2/(1-sin(θ)^2)</t>
  </si>
  <si>
    <t>正負は不明</t>
  </si>
  <si>
    <t>cos(θ)=SQRT(1-sin(θ)^2)</t>
  </si>
  <si>
    <t>tan(θ)=±SQRT(sin(θ)^2/(1-sin(θ)^2))</t>
  </si>
  <si>
    <t>-90°&lt;θ&lt;90°で、tanの符号はsinと同じ。</t>
  </si>
  <si>
    <t>界面の法線と入射光線のなす角をθ1、出射光線のなす角をθ2とする。</t>
  </si>
  <si>
    <t>スネルの法則はそれぞれの領域の屈折率をn1,n2として</t>
  </si>
  <si>
    <t>n2*sin(θ2)=n1*sin(θ1)</t>
  </si>
  <si>
    <t>θ1が臨界角のときθ2=90°→sin(θ2)=1</t>
  </si>
  <si>
    <t>n2=n1*sin(θ1)</t>
  </si>
  <si>
    <t>sin(θ1)=n1/n2=N</t>
  </si>
  <si>
    <t>sin(θ1)=SQRT(T1^2/(1+T1^2))</t>
  </si>
  <si>
    <t>SQRT(T1^2/(1+T1^2))=N</t>
  </si>
  <si>
    <t>sin(θ2)=SQRT(T2^2/(1+T2^2))</t>
  </si>
  <si>
    <t>T1^2/(1+T1^2)=N^2</t>
  </si>
  <si>
    <t>これを代入して変形する。</t>
  </si>
  <si>
    <t>T1^2=N^2*(1+T1^2)</t>
  </si>
  <si>
    <t>N^2+N^2*T1^2-T1^2=0</t>
  </si>
  <si>
    <t>T2^2=T1^2/(N^2+T1^2*(N^2-1))</t>
  </si>
  <si>
    <t>T2=±T1/SQRT(N^2+T1^2*(N^2-1))</t>
  </si>
  <si>
    <t>T2&gt;0</t>
  </si>
  <si>
    <t>T2&lt;0</t>
  </si>
  <si>
    <t>T2=∞　のとき臨界角</t>
  </si>
  <si>
    <t>全反射するのは</t>
  </si>
  <si>
    <r>
      <t>P&lt;=0</t>
    </r>
    <r>
      <rPr>
        <sz val="10"/>
        <color indexed="8"/>
        <rFont val="ＭＳ Ｐゴシック"/>
        <family val="3"/>
        <charset val="128"/>
      </rPr>
      <t xml:space="preserve">  　のとき</t>
    </r>
  </si>
  <si>
    <t>→　-1以外はありえない</t>
  </si>
  <si>
    <t>T2=-T1</t>
  </si>
  <si>
    <t>mn=0</t>
  </si>
  <si>
    <t>T1=tanθ1=m1</t>
  </si>
  <si>
    <t>T2=tanθ2=m2</t>
  </si>
  <si>
    <t>T1=tanθ1=(m1-mn)/(1+m1*mn)</t>
  </si>
  <si>
    <t>T2=tanθ2=(m2-mn)/(1+m2*mn)</t>
  </si>
  <si>
    <t>T2*(1+m2*mn)=m2-mn</t>
  </si>
  <si>
    <t>T2+T2*m2*mn=m2-mn</t>
  </si>
  <si>
    <t>m2=-(mn+T2)/(T2*mn-1)</t>
  </si>
  <si>
    <t>m2=(mn+T2)/(1-T2*mn)</t>
  </si>
  <si>
    <t>mn*mt=-1</t>
  </si>
  <si>
    <t>接線の傾きは界面の式をxで微分したものであるから、yで微分した場合の逆数となる。</t>
  </si>
  <si>
    <t>mt=1/(df(y1)/dy)</t>
  </si>
  <si>
    <t>mn=-df(y1)/dy</t>
  </si>
  <si>
    <t>T1=(m1+df(y1)/dy)/(1-m1*df(y1)/dy)</t>
  </si>
  <si>
    <t>m2=(T2-df(y1)/dy)/(1+T2*df(y1)/dy)</t>
  </si>
  <si>
    <t>(y-y1)=m2*(x-x1)</t>
  </si>
  <si>
    <t>(Y-Yi)=Mi*(X-Xi)</t>
  </si>
  <si>
    <t>X-Y座標系で表された光線を、それぞれのx-y座標系に変換して屈折後の光線の式を求めた後、X-Y座標系に戻す。</t>
  </si>
  <si>
    <t>(X0',Y0')=(-(L1-W0),Y0-δ1)</t>
  </si>
  <si>
    <t xml:space="preserve">   </t>
  </si>
  <si>
    <t xml:space="preserve">ｘ＝X'*cos(θ)-Y'*sin(θ) </t>
  </si>
  <si>
    <t xml:space="preserve">ｙ＝X'*sin(θ)+Y'*cos(θ) </t>
  </si>
  <si>
    <t>元の座標(X',Y')が、回転した座標では(x,y)と表されるとすると。</t>
  </si>
  <si>
    <t>m1=(M1-T)/(1+M1*T)</t>
  </si>
  <si>
    <t>M2=(m2+T)/(1-m2*T)</t>
  </si>
  <si>
    <t>各界面についてWi,Yi,Miの計算を繰り返せば、光線が追跡できる。</t>
  </si>
  <si>
    <t>v(y')</t>
  </si>
  <si>
    <t>u(y')</t>
  </si>
  <si>
    <t>df(y')/dy</t>
  </si>
  <si>
    <t>f(y')</t>
  </si>
  <si>
    <t>e(y')</t>
  </si>
  <si>
    <t>高次の非線形係数項を除いた式をg(y)とする。</t>
    <rPh sb="8" eb="9">
      <t>コウ</t>
    </rPh>
    <phoneticPr fontId="9"/>
  </si>
  <si>
    <t>dg(y')/dy</t>
    <phoneticPr fontId="9"/>
  </si>
  <si>
    <t>r1</t>
    <phoneticPr fontId="9"/>
  </si>
  <si>
    <t>k1</t>
    <phoneticPr fontId="9"/>
  </si>
  <si>
    <t>q4</t>
    <phoneticPr fontId="9"/>
  </si>
  <si>
    <t>q6</t>
    <phoneticPr fontId="9"/>
  </si>
  <si>
    <t>q8</t>
    <phoneticPr fontId="9"/>
  </si>
  <si>
    <t>q10</t>
    <phoneticPr fontId="9"/>
  </si>
  <si>
    <t>h0</t>
    <phoneticPr fontId="9"/>
  </si>
  <si>
    <t>m1</t>
    <phoneticPr fontId="9"/>
  </si>
  <si>
    <t>y'</t>
    <phoneticPr fontId="9"/>
  </si>
  <si>
    <t>g(y')</t>
    <phoneticPr fontId="9"/>
  </si>
  <si>
    <t>A</t>
    <phoneticPr fontId="9"/>
  </si>
  <si>
    <t>B</t>
    <phoneticPr fontId="9"/>
  </si>
  <si>
    <t>繰返し数</t>
    <rPh sb="0" eb="2">
      <t>クリカエ</t>
    </rPh>
    <rPh sb="3" eb="4">
      <t>スウ</t>
    </rPh>
    <phoneticPr fontId="9"/>
  </si>
  <si>
    <t>e(y')/f(y')</t>
    <phoneticPr fontId="9"/>
  </si>
  <si>
    <t>A=1+k1+m1*m1</t>
    <phoneticPr fontId="9"/>
  </si>
  <si>
    <t>z=A*h0^2/B^2</t>
    <phoneticPr fontId="9"/>
  </si>
  <si>
    <t>Δy'/y'=e(y')/(df(y')/dy-1/m1)/y'</t>
    <phoneticPr fontId="9"/>
  </si>
  <si>
    <t>Δy'/y'</t>
  </si>
  <si>
    <t>T2=-1/df(y1)/dyのとき、すなわちm2=∞のとき(屈折光が垂直のとき)エラー</t>
    <rPh sb="31" eb="34">
      <t>クッセツコウ</t>
    </rPh>
    <rPh sb="35" eb="37">
      <t>スイチョク</t>
    </rPh>
    <phoneticPr fontId="9"/>
  </si>
  <si>
    <t>1/m1=df(y1)/dyのとき(光線が接線のとき)エラー</t>
    <rPh sb="18" eb="20">
      <t>コウセン</t>
    </rPh>
    <rPh sb="21" eb="23">
      <t>セッセン</t>
    </rPh>
    <phoneticPr fontId="9"/>
  </si>
  <si>
    <t>B=0つまりm1=r1/h0のときエラー　→　k1&lt;-1のときのみ考えられる。通常交点はない。</t>
    <rPh sb="33" eb="34">
      <t>カンガ</t>
    </rPh>
    <rPh sb="39" eb="41">
      <t>ツウジョウ</t>
    </rPh>
    <rPh sb="41" eb="43">
      <t>コウテン</t>
    </rPh>
    <phoneticPr fontId="9"/>
  </si>
  <si>
    <t>xa=±SQRT(-A*h0^2)/A</t>
    <phoneticPr fontId="9"/>
  </si>
  <si>
    <t>k1&lt;-1の場合</t>
    <rPh sb="6" eb="8">
      <t>バアイ</t>
    </rPh>
    <phoneticPr fontId="9"/>
  </si>
  <si>
    <t>B=0のとき</t>
    <phoneticPr fontId="9"/>
  </si>
  <si>
    <t>この時のyは曲線上に存在しない</t>
    <rPh sb="2" eb="3">
      <t>トキ</t>
    </rPh>
    <rPh sb="6" eb="8">
      <t>キョクセン</t>
    </rPh>
    <rPh sb="8" eb="9">
      <t>ジョウ</t>
    </rPh>
    <rPh sb="10" eb="12">
      <t>ソンザイ</t>
    </rPh>
    <phoneticPr fontId="9"/>
  </si>
  <si>
    <t>　　m1=0のとき　y'が求めるy1と等しい</t>
    <phoneticPr fontId="9"/>
  </si>
  <si>
    <t>光線追跡</t>
    <rPh sb="0" eb="2">
      <t>コウセン</t>
    </rPh>
    <rPh sb="2" eb="4">
      <t>ツイセキ</t>
    </rPh>
    <phoneticPr fontId="9"/>
  </si>
  <si>
    <t>楕円面(縦長)</t>
    <rPh sb="4" eb="6">
      <t>タテナガ</t>
    </rPh>
    <phoneticPr fontId="9"/>
  </si>
  <si>
    <t>楕円面(横長)</t>
    <rPh sb="4" eb="6">
      <t>ヨコナガ</t>
    </rPh>
    <phoneticPr fontId="9"/>
  </si>
  <si>
    <t>各界面はそれぞれの頂点を原点とするx-y座標系の式で表されるものとする。(X-Y座標系とx-y座標系の尺度は同じ)</t>
    <rPh sb="9" eb="11">
      <t>チョウテン</t>
    </rPh>
    <rPh sb="12" eb="14">
      <t>ゲンテン</t>
    </rPh>
    <phoneticPr fontId="9"/>
  </si>
  <si>
    <t>まずX-Y座標系を原点がx-y座標系と同じX'-Y'座標系に変換する。</t>
    <phoneticPr fontId="9"/>
  </si>
  <si>
    <t>i=1の場合でみると、光源(X0,Y0)はX'-Y'座標系では</t>
    <phoneticPr fontId="9"/>
  </si>
  <si>
    <t>y'[NEXT]-y'</t>
    <phoneticPr fontId="9"/>
  </si>
  <si>
    <t>変更してみてください(m1など)</t>
    <rPh sb="0" eb="2">
      <t>ヘンコウ</t>
    </rPh>
    <phoneticPr fontId="9"/>
  </si>
  <si>
    <t>Δy'=e(y')/(df(y')/dy-1/m1)</t>
    <phoneticPr fontId="9"/>
  </si>
  <si>
    <t>e(y')=f(y')-(y'-h0)/m1</t>
    <phoneticPr fontId="9"/>
  </si>
  <si>
    <t>Δy'=(f(y')-(y'-h0)/m1)/(df(y')/dy-1/m1)</t>
    <phoneticPr fontId="9"/>
  </si>
  <si>
    <t>Δy'=(f(y')*m1-(y'-h0))/(df(y')/dy*m1-1)</t>
    <phoneticPr fontId="9"/>
  </si>
  <si>
    <t>Δy'=(f(y')*m1+h0-y'))/(df(y')/dy*m1-1)</t>
    <phoneticPr fontId="9"/>
  </si>
  <si>
    <t>y'[next]=y'-Δy'</t>
    <phoneticPr fontId="9"/>
  </si>
  <si>
    <t>　　f(y')=0のときはe(y')=0で計算打ち切り</t>
    <phoneticPr fontId="9"/>
  </si>
  <si>
    <t>f(y')[NEXT]-f(y')</t>
    <phoneticPr fontId="9"/>
  </si>
  <si>
    <t>M1=-1/T(界面と平行)のときエラー</t>
    <phoneticPr fontId="9"/>
  </si>
  <si>
    <t>m2=1/T(M2=∞)のときエラー</t>
    <phoneticPr fontId="9"/>
  </si>
  <si>
    <t>交点のy座標は、光線上であるため</t>
    <rPh sb="0" eb="2">
      <t>コウテン</t>
    </rPh>
    <phoneticPr fontId="9"/>
  </si>
  <si>
    <t>高次非球面係数を入れた場合に交点があっても、係数を入れない場合に交点がないとエラー</t>
    <rPh sb="0" eb="2">
      <t>コウジ</t>
    </rPh>
    <rPh sb="2" eb="5">
      <t>ヒキュウメン</t>
    </rPh>
    <rPh sb="5" eb="7">
      <t>ケイスウ</t>
    </rPh>
    <rPh sb="8" eb="9">
      <t>イ</t>
    </rPh>
    <rPh sb="11" eb="13">
      <t>バアイ</t>
    </rPh>
    <rPh sb="14" eb="16">
      <t>コウテン</t>
    </rPh>
    <rPh sb="22" eb="24">
      <t>ケイスウ</t>
    </rPh>
    <rPh sb="25" eb="26">
      <t>イ</t>
    </rPh>
    <rPh sb="29" eb="31">
      <t>バアイ</t>
    </rPh>
    <rPh sb="32" eb="34">
      <t>コウテン</t>
    </rPh>
    <phoneticPr fontId="9"/>
  </si>
  <si>
    <t>b4=-f4*(R1*L2+(R1*U2+R2)*L3+(R1*U2*U3+R2*U3+R3)*L4+R1*L2*R3*L4)</t>
    <phoneticPr fontId="9"/>
  </si>
  <si>
    <t>β4=(n1/n5)/(U1*U2*U3*U4+L1*(R2*U3*U4+R3*U4+R4)+U1*L2*(R3*U4+R4)+U1*U2*L3*R4+L1*R2*L3*R4)</t>
    <phoneticPr fontId="9"/>
  </si>
  <si>
    <t>β2=(n1/n3)/(U1*U2+L1*R2)</t>
    <phoneticPr fontId="9"/>
  </si>
  <si>
    <t>x1</t>
    <phoneticPr fontId="9"/>
  </si>
  <si>
    <t>x0</t>
    <phoneticPr fontId="9"/>
  </si>
  <si>
    <t>x2</t>
    <phoneticPr fontId="9"/>
  </si>
  <si>
    <t>y0</t>
    <phoneticPr fontId="9"/>
  </si>
  <si>
    <t>y2</t>
    <phoneticPr fontId="9"/>
  </si>
  <si>
    <t>r1=0のとき、特別にx軸に垂直な平面を表すものと定義し、別途検討する。(茶色の表示)</t>
    <rPh sb="37" eb="39">
      <t>チャイロ</t>
    </rPh>
    <rPh sb="40" eb="42">
      <t>ヒョウジ</t>
    </rPh>
    <phoneticPr fontId="9"/>
  </si>
  <si>
    <t>dv(y)/dy=-2*(k1+1)*y</t>
    <phoneticPr fontId="9"/>
  </si>
  <si>
    <t>du(y)/dy=1/2*r1/SQRT(1+v(y)/r1^2)*dv(y)/dy/r1^2</t>
    <phoneticPr fontId="9"/>
  </si>
  <si>
    <t>du(y)/dy=r1/2/SQRT(1+v(y)/r1^2)*(-2*(k1+1)*y)/r1^2</t>
    <phoneticPr fontId="9"/>
  </si>
  <si>
    <t>du(y)/dy=-(k1+1)*y/r1/SQRT(1+v(y)/r1^2)</t>
    <phoneticPr fontId="9"/>
  </si>
  <si>
    <t>g(y)=y^2/(r1+u(y))</t>
    <phoneticPr fontId="9"/>
  </si>
  <si>
    <t>dg(y)/dy=(2*y*(r1+u(y))-y^2*du(y)/dy)/(r1+u(y))^2</t>
    <phoneticPr fontId="9"/>
  </si>
  <si>
    <t>du(y)/dy=-(k1+1)*y/u(y)</t>
    <phoneticPr fontId="9"/>
  </si>
  <si>
    <t>du(y)/dy=-(k1+1)*y^2/y/u(y)</t>
    <phoneticPr fontId="9"/>
  </si>
  <si>
    <t>du(y)/dy=v(y)/y/u(y)</t>
    <phoneticPr fontId="9"/>
  </si>
  <si>
    <t>SQRT(1+v(y)/r1^2)=u(y)/r1</t>
    <phoneticPr fontId="9"/>
  </si>
  <si>
    <t>1+v(y)/r1^2=u(y)^2/r1^2</t>
    <phoneticPr fontId="9"/>
  </si>
  <si>
    <t>r1^2+v(y)=u(y)^2</t>
    <phoneticPr fontId="9"/>
  </si>
  <si>
    <t>v(y)=u(y)^2-r1^2</t>
    <phoneticPr fontId="9"/>
  </si>
  <si>
    <t>du(y)/dy=(u(y)^2-r1^2)/y/u(y)</t>
    <phoneticPr fontId="9"/>
  </si>
  <si>
    <t>dg(y)/dy=y*(2*(r1+u(y))-y*du(y)/dy)/(r1+u(y))^2</t>
    <phoneticPr fontId="9"/>
  </si>
  <si>
    <t>dg(y)/dy=y*(2*(r1+u(y))-y*(u(y)^2-r1^2)/y/u(y))/(r1+u(y))^2</t>
    <phoneticPr fontId="9"/>
  </si>
  <si>
    <t>dg(y)/dy=y*((2*r1+2*u(y))*u(y)-u(y)^2+r1^2)/(r1+u(y))^2/u(y)</t>
    <phoneticPr fontId="9"/>
  </si>
  <si>
    <t>dg(y)/dy=y*(2*r1*u(y)+2*u(y)^2-u(y)^2+r1^2)/(r1+u(y))^2/u(y)</t>
    <phoneticPr fontId="9"/>
  </si>
  <si>
    <t>dg(y)/dy=y*(r1^2+2*r1*u(y)+u(y)^2)/(r1+u(y))^2/u(y)</t>
    <phoneticPr fontId="9"/>
  </si>
  <si>
    <t>dg(y)/dy=y*(r1+u(y))^2/(r1+u(y))^2/u(y)</t>
    <phoneticPr fontId="9"/>
  </si>
  <si>
    <t>dg(y)/dy=y/u(y)</t>
  </si>
  <si>
    <t>g(y)=y^2/(1+SQRT(1+v(y)/r1^2))/r1</t>
    <phoneticPr fontId="9"/>
  </si>
  <si>
    <t>g(y)=y^2/(r1+u(y))</t>
    <phoneticPr fontId="9"/>
  </si>
  <si>
    <t>v(u)をu(y)で表すと、</t>
    <rPh sb="10" eb="11">
      <t>アラワ</t>
    </rPh>
    <phoneticPr fontId="9"/>
  </si>
  <si>
    <t>これを代入して、</t>
    <rPh sb="3" eb="5">
      <t>ダイニュウ</t>
    </rPh>
    <phoneticPr fontId="9"/>
  </si>
  <si>
    <t>g(y)の微分は、</t>
    <rPh sb="5" eb="7">
      <t>ビブン</t>
    </rPh>
    <phoneticPr fontId="9"/>
  </si>
  <si>
    <t>次に、u(y)の微分は</t>
    <rPh sb="0" eb="1">
      <t>ツギ</t>
    </rPh>
    <rPh sb="8" eb="10">
      <t>ビブン</t>
    </rPh>
    <phoneticPr fontId="9"/>
  </si>
  <si>
    <t>f(y)の微分は、</t>
    <rPh sb="5" eb="7">
      <t>ビブン</t>
    </rPh>
    <phoneticPr fontId="9"/>
  </si>
  <si>
    <t>dg(y)/dy=y/u(y)</t>
    <phoneticPr fontId="9"/>
  </si>
  <si>
    <t>v(y)&lt;-r1^2のときエラー</t>
    <phoneticPr fontId="9"/>
  </si>
  <si>
    <t>k1=0でv(y)=-r1^2なら、-y^2=-r1^2となり円の頂点を表す。</t>
    <rPh sb="31" eb="32">
      <t>エン</t>
    </rPh>
    <rPh sb="33" eb="35">
      <t>チョウテン</t>
    </rPh>
    <rPh sb="36" eb="37">
      <t>アラワ</t>
    </rPh>
    <phoneticPr fontId="9"/>
  </si>
  <si>
    <t>界面が平面(r1=0)のとき(原点に置かれたx軸に垂直な平面)</t>
    <rPh sb="0" eb="2">
      <t>カイメン</t>
    </rPh>
    <rPh sb="3" eb="5">
      <t>ヘイメン</t>
    </rPh>
    <phoneticPr fontId="9"/>
  </si>
  <si>
    <t>高次の係数を含まないg(y)は解けるため、これを解いて初期値とする。</t>
    <phoneticPr fontId="9"/>
  </si>
  <si>
    <t>界面x=g(y)と光線y=m1*x+h0の交点(xa,ya)を求める。</t>
    <rPh sb="0" eb="2">
      <t>カイメン</t>
    </rPh>
    <rPh sb="9" eb="11">
      <t>コウセン</t>
    </rPh>
    <phoneticPr fontId="9"/>
  </si>
  <si>
    <t>xa=ya^2/(1+SQRT(1-(k1+1)*ya^2/r1^2))/r1</t>
    <phoneticPr fontId="9"/>
  </si>
  <si>
    <t>1+SQRT(1-(k1+1)*ya^2/r1^2)=ya^2/xa/r1</t>
    <phoneticPr fontId="9"/>
  </si>
  <si>
    <t>SQRT(1-(k1+1)*ya2/r1^2)=ya^2/xa/r1-1</t>
    <phoneticPr fontId="9"/>
  </si>
  <si>
    <t>1-(k1+1)*ya^2/r1^2=ya^4/xa^2/r1^2-2*ya^2/xa/r1+1</t>
    <phoneticPr fontId="9"/>
  </si>
  <si>
    <t>(k1+1)*ya^2/r1^2=-ya^4/xa^2/r1^2+2*ya^2/xa/r1</t>
    <phoneticPr fontId="9"/>
  </si>
  <si>
    <t>(k1+1)*xa^2=-ya^2+2*r1*xa</t>
    <phoneticPr fontId="9"/>
  </si>
  <si>
    <t>(k1+1)*xa^2-2*r1*xa+ya^2=0</t>
    <phoneticPr fontId="9"/>
  </si>
  <si>
    <t>xa=g(ya) より</t>
    <phoneticPr fontId="9"/>
  </si>
  <si>
    <t>ya=m1*xa+h0　を代入して、</t>
    <rPh sb="13" eb="15">
      <t>ダイニュウ</t>
    </rPh>
    <phoneticPr fontId="9"/>
  </si>
  <si>
    <t>(k1+1)*xa^2-2*r1*xa+(m1*xa+h0)^2=0</t>
    <phoneticPr fontId="9"/>
  </si>
  <si>
    <t>(k1+1)*xa^2-2*r1*xa+m1^2*xa^2+2*m1*h0*xa+h0^2=0</t>
    <phoneticPr fontId="9"/>
  </si>
  <si>
    <t>(m1^2+(k1+1))*xa^2-2*(r1-m1*h0)*xa+h0^2=0</t>
    <phoneticPr fontId="9"/>
  </si>
  <si>
    <t>r1&gt;0のときB&gt;0なので</t>
    <phoneticPr fontId="9"/>
  </si>
  <si>
    <t xml:space="preserve">    xa=(B-SQRT(B^2-A*h0^2))/A</t>
    <phoneticPr fontId="9"/>
  </si>
  <si>
    <t xml:space="preserve">    xa=(1-SQRT(1-A*h0^2/B^2))*B/A</t>
    <phoneticPr fontId="9"/>
  </si>
  <si>
    <t>r1&lt;0のときB&lt;0なので</t>
    <phoneticPr fontId="9"/>
  </si>
  <si>
    <t xml:space="preserve">    xa=(B+SQRT(B^2-A*h0^2))/A</t>
    <phoneticPr fontId="9"/>
  </si>
  <si>
    <t xml:space="preserve">    xa=(1-SQRT(1-A*h0^2/B^2))*B/A</t>
    <phoneticPr fontId="9"/>
  </si>
  <si>
    <t>y=y'における、界面と光線のxのずれは</t>
    <rPh sb="9" eb="11">
      <t>カイメン</t>
    </rPh>
    <rPh sb="12" eb="14">
      <t>コウセン</t>
    </rPh>
    <phoneticPr fontId="9"/>
  </si>
  <si>
    <t>Δy'=e(y')/(de(y')/dy)</t>
    <phoneticPr fontId="9"/>
  </si>
  <si>
    <t>微分を計算</t>
    <rPh sb="0" eb="2">
      <t>ビブン</t>
    </rPh>
    <rPh sb="3" eb="5">
      <t>ケイサン</t>
    </rPh>
    <phoneticPr fontId="9"/>
  </si>
  <si>
    <t>次のy'を出すための変分Δy'はニュートン法により</t>
    <rPh sb="0" eb="1">
      <t>ツギ</t>
    </rPh>
    <rPh sb="5" eb="6">
      <t>ダ</t>
    </rPh>
    <rPh sb="10" eb="12">
      <t>ヘンブン</t>
    </rPh>
    <rPh sb="21" eb="22">
      <t>ホウ</t>
    </rPh>
    <phoneticPr fontId="9"/>
  </si>
  <si>
    <t>N&gt;0のとき</t>
    <phoneticPr fontId="9"/>
  </si>
  <si>
    <t xml:space="preserve">    T2=T1/SQRT(N^2+T1^2*(N^2-1))</t>
    <phoneticPr fontId="9"/>
  </si>
  <si>
    <t xml:space="preserve">    T2=T1/SQRT(P)</t>
    <phoneticPr fontId="9"/>
  </si>
  <si>
    <t>N&lt;0のとき</t>
    <phoneticPr fontId="9"/>
  </si>
  <si>
    <t xml:space="preserve">    T2=-T1/SQRT(N^2+T1^2*(N^2-1))</t>
    <phoneticPr fontId="9"/>
  </si>
  <si>
    <t>N=-1のとき</t>
    <phoneticPr fontId="9"/>
  </si>
  <si>
    <t xml:space="preserve">    T2=-T1</t>
    <phoneticPr fontId="9"/>
  </si>
  <si>
    <t>平面(r1=0)のとき</t>
    <rPh sb="0" eb="2">
      <t>ヘイメン</t>
    </rPh>
    <phoneticPr fontId="9"/>
  </si>
  <si>
    <t>一般のとき</t>
    <rPh sb="0" eb="2">
      <t>イッパン</t>
    </rPh>
    <phoneticPr fontId="9"/>
  </si>
  <si>
    <t>-90°～90°で、sinの符号はtanと同じ、cosは正なので、S,C,Tを次のようにすると</t>
    <rPh sb="39" eb="40">
      <t>ツギ</t>
    </rPh>
    <phoneticPr fontId="9"/>
  </si>
  <si>
    <t>g(y)=y^2/(1+SQRT(1-(k1+1)*y^2/r1^2))/r1</t>
    <phoneticPr fontId="9"/>
  </si>
  <si>
    <t>球面(k1=0)のときAは正、したがってA*h0^2も正。解があるためにはB^2&gt;A*h0^2。</t>
    <phoneticPr fontId="9"/>
  </si>
  <si>
    <t>e(y)が(g(y)&gt;0で)単調増加・減少関数でないと収束しない可能性有り</t>
    <rPh sb="19" eb="21">
      <t>ゲンショウ</t>
    </rPh>
    <phoneticPr fontId="9"/>
  </si>
  <si>
    <t>B=r1-m1*h0</t>
    <phoneticPr fontId="9"/>
  </si>
  <si>
    <t>例</t>
    <rPh sb="0" eb="1">
      <t>レイ</t>
    </rPh>
    <phoneticPr fontId="9"/>
  </si>
  <si>
    <t>v(y')=-(k1+1)*y'*y'</t>
    <phoneticPr fontId="9"/>
  </si>
  <si>
    <t>u(y')=r1*SQRT(1+v(y')/r1^2)</t>
    <phoneticPr fontId="9"/>
  </si>
  <si>
    <t>dg(y')/dy=y'/u(y')</t>
  </si>
  <si>
    <t>df(y')/dy=dg(y')/dy+4*q4*y'^3+6*q6*y'^5+8*q8*y'^7+10*q10*y'^9</t>
  </si>
  <si>
    <t>g(y')=y'^2/(r1+u(y'))</t>
    <phoneticPr fontId="9"/>
  </si>
  <si>
    <t>f(y)=g(y')+q4*y^4+q6*y^6+q8*y^8+q10*y^10</t>
    <phoneticPr fontId="9"/>
  </si>
  <si>
    <t>e(y')=f(y')-(y'-h0)/m1</t>
  </si>
  <si>
    <t>Δy'=e(y')/(de(y')/dy)</t>
  </si>
  <si>
    <t>エドモンド　#48-176</t>
    <phoneticPr fontId="9"/>
  </si>
  <si>
    <t>u(y)=r1*SQRT(1-(k1+1)*y^2/r1^2)</t>
    <phoneticPr fontId="9"/>
  </si>
  <si>
    <t xml:space="preserve">    繰り返し</t>
    <phoneticPr fontId="9"/>
  </si>
  <si>
    <t>C=SQRT(1-S^2)</t>
    <phoneticPr fontId="9"/>
  </si>
  <si>
    <t>T=S/C</t>
    <phoneticPr fontId="9"/>
  </si>
  <si>
    <t>N1=n2/n1</t>
    <phoneticPr fontId="9"/>
  </si>
  <si>
    <t>P=N1^2+(N1^2-1)*T1^2</t>
    <phoneticPr fontId="9"/>
  </si>
  <si>
    <t>N1=-1 又は P&lt;=0 のとき(反射)</t>
    <rPh sb="6" eb="7">
      <t>マタ</t>
    </rPh>
    <rPh sb="18" eb="20">
      <t>ハンシャ</t>
    </rPh>
    <phoneticPr fontId="9"/>
  </si>
  <si>
    <t xml:space="preserve">    T2=-T1</t>
    <phoneticPr fontId="9"/>
  </si>
  <si>
    <t>N1&lt;&gt;-1 かつ P&gt;0 のとき(屈折)</t>
    <rPh sb="18" eb="20">
      <t>クッセツ</t>
    </rPh>
    <phoneticPr fontId="9"/>
  </si>
  <si>
    <t xml:space="preserve">    T2=T1/SQRT(P)</t>
    <phoneticPr fontId="9"/>
  </si>
  <si>
    <t>W1=x*C-y*S</t>
    <phoneticPr fontId="9"/>
  </si>
  <si>
    <t>Y1=x*S+y*C+δ1</t>
    <phoneticPr fontId="9"/>
  </si>
  <si>
    <t>x0=-(L1-W0)*C+(Y0-δ1)*S</t>
    <phoneticPr fontId="9"/>
  </si>
  <si>
    <t>ｙ0＝(L1-W0)*S+(Y0-δ1)*C</t>
    <phoneticPr fontId="9"/>
  </si>
  <si>
    <t>m1=(M1-T)/(1+M1*T)</t>
    <phoneticPr fontId="9"/>
  </si>
  <si>
    <t xml:space="preserve">    df(y)/dy=0</t>
    <phoneticPr fontId="9"/>
  </si>
  <si>
    <t xml:space="preserve">    y=m1*x+h0</t>
    <phoneticPr fontId="9"/>
  </si>
  <si>
    <t xml:space="preserve">        Δy=(h0-y+x*m1)/(df(y)/dy*m1-1)</t>
    <phoneticPr fontId="9"/>
  </si>
  <si>
    <t xml:space="preserve">        Δy^2&lt;=1E-30*y^2 のとき繰返し終了</t>
    <rPh sb="27" eb="29">
      <t>クリカエ</t>
    </rPh>
    <rPh sb="30" eb="32">
      <t>シュウリョウ</t>
    </rPh>
    <phoneticPr fontId="9"/>
  </si>
  <si>
    <t xml:space="preserve">        y[NEXT]=y-Δy</t>
    <phoneticPr fontId="9"/>
  </si>
  <si>
    <t>T1=(m1+df(y)/dy)/(1-m1*df(y)/dy)</t>
    <phoneticPr fontId="9"/>
  </si>
  <si>
    <t>r1=0(平面)のとき</t>
    <rPh sb="5" eb="7">
      <t>ヘイメン</t>
    </rPh>
    <phoneticPr fontId="9"/>
  </si>
  <si>
    <t>r1&lt;&gt;0(曲面)のとき</t>
    <rPh sb="6" eb="8">
      <t>キョクメン</t>
    </rPh>
    <phoneticPr fontId="9"/>
  </si>
  <si>
    <t>m2=(T2-df(y)/dy)/(1+T2*df(y)/dy)</t>
    <phoneticPr fontId="9"/>
  </si>
  <si>
    <t xml:space="preserve">    y=y0-m1*x0</t>
    <phoneticPr fontId="9"/>
  </si>
  <si>
    <t xml:space="preserve">    x=0</t>
    <phoneticPr fontId="9"/>
  </si>
  <si>
    <t xml:space="preserve">    h0=y0-m1*x0</t>
    <phoneticPr fontId="9"/>
  </si>
  <si>
    <t>M2=(m2+T)/(1-m2*T)</t>
    <phoneticPr fontId="9"/>
  </si>
  <si>
    <t>界面が曲面(r1&lt;&gt;0)の場合</t>
    <rPh sb="0" eb="2">
      <t>カイメン</t>
    </rPh>
    <rPh sb="3" eb="5">
      <t>キョクメン</t>
    </rPh>
    <rPh sb="13" eb="15">
      <t>バアイ</t>
    </rPh>
    <phoneticPr fontId="9"/>
  </si>
  <si>
    <t>T2=T1/SQRT(P)</t>
    <phoneticPr fontId="9"/>
  </si>
  <si>
    <t>y1=m1*(x1-x0)+y0</t>
  </si>
  <si>
    <t>N1^2+(N1^2-1)*T1^2=T1^2/T2^2</t>
    <phoneticPr fontId="9"/>
  </si>
  <si>
    <t xml:space="preserve">        u(y)=r1*SQRT(1-(k1+1)*y^2/r1^2)</t>
  </si>
  <si>
    <t>SQRT(N1^2+(N1^2-1)*T1^2)=T1/T2</t>
    <phoneticPr fontId="9"/>
  </si>
  <si>
    <t>N1^2+N1^2*T1^2-T1^2=T1^2/T2^2</t>
    <phoneticPr fontId="9"/>
  </si>
  <si>
    <t>N1^2*(T1^2+1)-T1^2=T1^2/T2^2</t>
    <phoneticPr fontId="9"/>
  </si>
  <si>
    <t>N1^2*(T1^2+1)*T2^2-T1^2*T2^2-T1^2=0</t>
    <phoneticPr fontId="9"/>
  </si>
  <si>
    <t>N1^2*(T1^2+1)*T2^2-T1^2*(T2^2+1)=0</t>
    <phoneticPr fontId="9"/>
  </si>
  <si>
    <t>屈折の場合を検討しているのでN1は正。</t>
    <rPh sb="0" eb="2">
      <t>クッセツ</t>
    </rPh>
    <rPh sb="3" eb="5">
      <t>バアイ</t>
    </rPh>
    <rPh sb="6" eb="8">
      <t>ケントウ</t>
    </rPh>
    <rPh sb="17" eb="18">
      <t>セイ</t>
    </rPh>
    <phoneticPr fontId="9"/>
  </si>
  <si>
    <t>T2=T1/SQRT(N1^2+(N1^2-1)*T1^2)</t>
    <phoneticPr fontId="9"/>
  </si>
  <si>
    <t>N1=n2/n1</t>
  </si>
  <si>
    <t>N1</t>
    <phoneticPr fontId="9"/>
  </si>
  <si>
    <t>T1</t>
    <phoneticPr fontId="9"/>
  </si>
  <si>
    <t>T2</t>
    <phoneticPr fontId="9"/>
  </si>
  <si>
    <t>m2</t>
    <phoneticPr fontId="9"/>
  </si>
  <si>
    <t>逆算</t>
    <rPh sb="0" eb="2">
      <t>ギャクサン</t>
    </rPh>
    <phoneticPr fontId="9"/>
  </si>
  <si>
    <t>例1</t>
    <rPh sb="0" eb="1">
      <t>レイ</t>
    </rPh>
    <phoneticPr fontId="9"/>
  </si>
  <si>
    <t>例2</t>
    <rPh sb="0" eb="1">
      <t>レイ</t>
    </rPh>
    <phoneticPr fontId="9"/>
  </si>
  <si>
    <t>例3</t>
    <rPh sb="0" eb="1">
      <t>レイ</t>
    </rPh>
    <phoneticPr fontId="9"/>
  </si>
  <si>
    <t>例4</t>
    <rPh sb="0" eb="1">
      <t>レイ</t>
    </rPh>
    <phoneticPr fontId="9"/>
  </si>
  <si>
    <t>m1-m2</t>
    <phoneticPr fontId="9"/>
  </si>
  <si>
    <t>したがって</t>
    <phoneticPr fontId="9"/>
  </si>
  <si>
    <t>このとき、光線追跡の検討から</t>
    <rPh sb="5" eb="7">
      <t>コウセン</t>
    </rPh>
    <rPh sb="7" eb="9">
      <t>ツイセキ</t>
    </rPh>
    <rPh sb="10" eb="12">
      <t>ケントウ</t>
    </rPh>
    <phoneticPr fontId="9"/>
  </si>
  <si>
    <t>u(y)=r1*SQRT(1-(k1+1)*y^2/r1^2)</t>
  </si>
  <si>
    <t>g(y)=y^2/(r1+u(y))</t>
  </si>
  <si>
    <t>変形すると</t>
    <rPh sb="0" eb="2">
      <t>ヘンケイ</t>
    </rPh>
    <phoneticPr fontId="9"/>
  </si>
  <si>
    <t>r1+u(y)=y^2/g(y)</t>
  </si>
  <si>
    <t>u(y)=y^2/g(y)-r1</t>
  </si>
  <si>
    <t>dg(y)/dy=y/(y^2/g(y)-r1)</t>
  </si>
  <si>
    <t>入射光線が(x0,y0)を通って傾きがm1、</t>
    <rPh sb="0" eb="2">
      <t>ニュウシャ</t>
    </rPh>
    <rPh sb="2" eb="4">
      <t>コウセン</t>
    </rPh>
    <rPh sb="13" eb="14">
      <t>トオ</t>
    </rPh>
    <rPh sb="16" eb="17">
      <t>カタム</t>
    </rPh>
    <phoneticPr fontId="9"/>
  </si>
  <si>
    <t>出射光線が(x2,y2)を通って傾きがm2とする。</t>
  </si>
  <si>
    <t>この交点が界面上にあるとする。</t>
    <rPh sb="2" eb="4">
      <t>コウテン</t>
    </rPh>
    <rPh sb="5" eb="7">
      <t>カイメン</t>
    </rPh>
    <rPh sb="7" eb="8">
      <t>ジョウ</t>
    </rPh>
    <phoneticPr fontId="9"/>
  </si>
  <si>
    <t>入射光と出射光の交点(x1,y1)は、出射光の式から入射光の式を引いて</t>
    <rPh sb="0" eb="2">
      <t>ニュウシャ</t>
    </rPh>
    <rPh sb="2" eb="3">
      <t>コウ</t>
    </rPh>
    <rPh sb="4" eb="6">
      <t>シュッシャ</t>
    </rPh>
    <rPh sb="6" eb="7">
      <t>コウ</t>
    </rPh>
    <rPh sb="8" eb="10">
      <t>コウテン</t>
    </rPh>
    <rPh sb="23" eb="24">
      <t>シキ</t>
    </rPh>
    <rPh sb="29" eb="30">
      <t>シャコウ</t>
    </rPh>
    <rPh sb="30" eb="31">
      <t>シキ</t>
    </rPh>
    <rPh sb="32" eb="33">
      <t>ヒ</t>
    </rPh>
    <phoneticPr fontId="9"/>
  </si>
  <si>
    <t>y-y2=m2*(x-x2)</t>
    <phoneticPr fontId="9"/>
  </si>
  <si>
    <t>y-y0=m1*(x-x0)</t>
    <phoneticPr fontId="9"/>
  </si>
  <si>
    <t>y0-y2=m2*x1-m2*x2-m1*x1+m1*x0</t>
    <phoneticPr fontId="9"/>
  </si>
  <si>
    <t>m1*x1-m2*x1=m1*x0-m2*x2-y0+y2</t>
    <phoneticPr fontId="9"/>
  </si>
  <si>
    <t>x1=(m1*x0-y0-m2*x2+y2)/(m1-m2)</t>
    <phoneticPr fontId="9"/>
  </si>
  <si>
    <t>SQRT(1-(k1+1)*y^2/r1^2)=u(y)/r1</t>
    <phoneticPr fontId="9"/>
  </si>
  <si>
    <t>(1-(k1+1)*y^2/r1^2)=u(y)^2/r1^2</t>
    <phoneticPr fontId="9"/>
  </si>
  <si>
    <t>(k1+1)*y^2/r1^2=1-u(y)^2/r1^2</t>
    <phoneticPr fontId="9"/>
  </si>
  <si>
    <t>(k1+1)*y^2=r1^2-u(y)^2</t>
    <phoneticPr fontId="9"/>
  </si>
  <si>
    <t>(k1+1)=r1^2/y^2-u(y)^2/y^2</t>
    <phoneticPr fontId="9"/>
  </si>
  <si>
    <t>k1=r1^2/y^2-u(y)^2/y^2-1</t>
    <phoneticPr fontId="9"/>
  </si>
  <si>
    <t>m2*(1+T2*G1)=(T2-G1)</t>
  </si>
  <si>
    <t>m2+m2*T2*G1=T2-G1</t>
  </si>
  <si>
    <t>T1=(m1+G1)/(1-m1*G1)</t>
  </si>
  <si>
    <t>m2+G1=T2-m2*T2*G1</t>
  </si>
  <si>
    <t>(1-m2*G1)*T2=m2+G1</t>
  </si>
  <si>
    <t>T2=(m2+G1)/(1-m2*G1)</t>
  </si>
  <si>
    <t>これを解き、G1を求める。</t>
    <rPh sb="3" eb="4">
      <t>ト</t>
    </rPh>
    <rPh sb="9" eb="10">
      <t>モト</t>
    </rPh>
    <phoneticPr fontId="9"/>
  </si>
  <si>
    <t>N1^2*((m1+G1)^2/(1-m1*G1)^2+1)*T2^2-T1^2*((m2+G1)^2/(1-m2*G1)^2+1)=0</t>
  </si>
  <si>
    <t>N1^2*((m1+G1)^2+(1-m1*G1)^2)/(1-m1*G1)^2*T2^2-T1^2*((m2+G1)^2+(1-m2*G1)^2)/(1-m2*G1)^2=0</t>
  </si>
  <si>
    <t>N1^2*((m1^2+2*m1*G1+G1^2)+(1-2*m1*G1+m1^2*G1^2))/(1-m1*G1)^2*T2^2-T1^2*((m2^2+2*m2*G1+G1^2)+(1-2*m2*G1+m2^2*G1^2))/(1-m2*G1)^2=0</t>
  </si>
  <si>
    <t>N1^2*(m1^2+G1^2+1+m1^2*G1^2)/(1-m1*G1)^2*T2^2-T1^2*(m2^2+G1^2+1+m2^2*G1^2)/(1-m2*G1)^2=0</t>
  </si>
  <si>
    <t>N1^2*(m1^2*(G1^2+1)+(G1^2+1))/(1-m1*G1)^2*T2^2-T1^2*(m2^2*(G1^2+1)+(G1^2+1))/(1-m2*G1)^2=0</t>
  </si>
  <si>
    <t>N1^2*(G1^2+1)*(m1^2+1)/(1-m1*G1)^2*T2^2-T1^2*(G1^2+1)*(m2^2+1)/(1-m2*G1)^2=0</t>
  </si>
  <si>
    <t>N1^2*(m1^2+1)/(1-m1*G1)^2*T2^2-T1^2*(m2^2+1)/(1-m2*G1)^2=0</t>
  </si>
  <si>
    <t>N1^2*(m1^2+1)/(1-m1*G1)^2*(m2+G1)^2/(1-m2*G1)^2-(m1+G1)^2/(1-m1*G1)^2*(m2^2+1)/(1-m2*G1)^2=0</t>
  </si>
  <si>
    <t>N1^2*(m1^2+1)*(m2+G1)^2-(m1+G1)^2*(m2^2+1)=0</t>
  </si>
  <si>
    <t>N1^2*(m1^2+1)*(m2^2+2*m2*G1+G1^2)-(m1^2+2*m1*G1+G1^2)*(m2^2+1)=0</t>
  </si>
  <si>
    <t>N1^2*(m1^2+1)*m2^2+2*N1^2*(m1^2+1)*m2*G1+N1^2*(m1^2+1)*G1^2-m1^2*(m2^2+1)-2*m1*(m2^2+1)*G1-(m2^2+1)*G1^2=0</t>
  </si>
  <si>
    <t>N1^2*(m1^2+1)*G1^2-(m2^2+1)*G1^2+2*N1^2*(m1^2+1)*m2*G1-2*m1*(m2^2+1)*G1+N1^2*(m1^2+1)*m2^2-m1^2*(m2^2+1)=0</t>
  </si>
  <si>
    <t>(N1^2*(m1^2+1)-(m2^2+1))*G1^2+2*(N1^2*(m1^2+1)*m2-m1*(m2^2+1))*G1+(N1^2*(m1^2+1)*m2^2-m1^2*(m2^2+1))=0</t>
  </si>
  <si>
    <t>G1</t>
  </si>
  <si>
    <t>として、実際に計算してみると(右の計算を参照)、G1(+)が解であることがわかる。</t>
    <rPh sb="4" eb="6">
      <t>ジッサイ</t>
    </rPh>
    <rPh sb="7" eb="9">
      <t>ケイサン</t>
    </rPh>
    <rPh sb="15" eb="16">
      <t>ミギ</t>
    </rPh>
    <rPh sb="17" eb="19">
      <t>ケイサン</t>
    </rPh>
    <rPh sb="20" eb="22">
      <t>サンショウ</t>
    </rPh>
    <phoneticPr fontId="9"/>
  </si>
  <si>
    <t>G1(+)</t>
  </si>
  <si>
    <t>G1(-)</t>
  </si>
  <si>
    <t>G1=y1/(y1^2/x1-r1)</t>
  </si>
  <si>
    <t>y1^2/x1-r1=y1/G1</t>
  </si>
  <si>
    <t>r1=y1^2/x1-y1/G1</t>
  </si>
  <si>
    <t>r1=y1*(y1/x1-1/G1)</t>
  </si>
  <si>
    <t>上で逆算したG1を用いれば、r1が求まる。次にk1を求める</t>
    <rPh sb="0" eb="1">
      <t>ウエ</t>
    </rPh>
    <rPh sb="2" eb="4">
      <t>ギャクサン</t>
    </rPh>
    <rPh sb="9" eb="10">
      <t>モチ</t>
    </rPh>
    <rPh sb="17" eb="18">
      <t>モト</t>
    </rPh>
    <rPh sb="21" eb="22">
      <t>ツギ</t>
    </rPh>
    <rPh sb="26" eb="27">
      <t>モト</t>
    </rPh>
    <phoneticPr fontId="9"/>
  </si>
  <si>
    <t>y=y1のとき、G1=dg(y1)/dy=y1/u(y1)であるから</t>
    <phoneticPr fontId="9"/>
  </si>
  <si>
    <t>A=1+k1+m1^2</t>
    <phoneticPr fontId="9"/>
  </si>
  <si>
    <t>h0=y0-m1*x0</t>
    <phoneticPr fontId="9"/>
  </si>
  <si>
    <t>y1=m1*x1+h0</t>
    <phoneticPr fontId="9"/>
  </si>
  <si>
    <t>u(y1)</t>
    <phoneticPr fontId="9"/>
  </si>
  <si>
    <t>G1=y1/u(y1)</t>
    <phoneticPr fontId="9"/>
  </si>
  <si>
    <t>y2=y1-m2*(x1-x2)</t>
  </si>
  <si>
    <t>G1</t>
    <phoneticPr fontId="9"/>
  </si>
  <si>
    <t>r1=y1*(y1/x1-1/G1)</t>
    <phoneticPr fontId="9"/>
  </si>
  <si>
    <t>k1=r1^2/y1^2-1/G1^2-1</t>
    <phoneticPr fontId="9"/>
  </si>
  <si>
    <t>逆算式は</t>
    <rPh sb="0" eb="2">
      <t>ギャクサン</t>
    </rPh>
    <rPh sb="2" eb="3">
      <t>シキ</t>
    </rPh>
    <phoneticPr fontId="9"/>
  </si>
  <si>
    <t>まとめると、屈折率比、光線、界面が次の式で表されるとき</t>
    <rPh sb="6" eb="8">
      <t>クッセツ</t>
    </rPh>
    <rPh sb="8" eb="9">
      <t>リツ</t>
    </rPh>
    <rPh sb="9" eb="10">
      <t>ヒ</t>
    </rPh>
    <rPh sb="11" eb="13">
      <t>コウセン</t>
    </rPh>
    <rPh sb="14" eb="16">
      <t>カイメン</t>
    </rPh>
    <rPh sb="17" eb="18">
      <t>ツギ</t>
    </rPh>
    <rPh sb="19" eb="20">
      <t>シキ</t>
    </rPh>
    <rPh sb="21" eb="22">
      <t>アラワ</t>
    </rPh>
    <phoneticPr fontId="9"/>
  </si>
  <si>
    <t>逆算-追跡</t>
    <rPh sb="0" eb="2">
      <t>ギャクサン</t>
    </rPh>
    <rPh sb="3" eb="5">
      <t>ツイセキ</t>
    </rPh>
    <phoneticPr fontId="9"/>
  </si>
  <si>
    <t>G1=df(y1)/dy</t>
    <phoneticPr fontId="9"/>
  </si>
  <si>
    <t>屈折の場合と同様に、光線、界面が次の式で表されるとき</t>
    <rPh sb="0" eb="2">
      <t>クッセツ</t>
    </rPh>
    <rPh sb="3" eb="5">
      <t>バアイ</t>
    </rPh>
    <rPh sb="6" eb="8">
      <t>ドウヨウ</t>
    </rPh>
    <rPh sb="10" eb="12">
      <t>コウセン</t>
    </rPh>
    <rPh sb="13" eb="15">
      <t>カイメン</t>
    </rPh>
    <rPh sb="16" eb="17">
      <t>ツギ</t>
    </rPh>
    <rPh sb="18" eb="19">
      <t>シキ</t>
    </rPh>
    <rPh sb="20" eb="21">
      <t>アラワ</t>
    </rPh>
    <phoneticPr fontId="9"/>
  </si>
  <si>
    <t>T2=-T1</t>
    <phoneticPr fontId="9"/>
  </si>
  <si>
    <t>反射の場合の光線追跡より</t>
    <rPh sb="0" eb="2">
      <t>ハンシャ</t>
    </rPh>
    <rPh sb="3" eb="5">
      <t>バアイ</t>
    </rPh>
    <rPh sb="6" eb="8">
      <t>コウセン</t>
    </rPh>
    <rPh sb="8" eb="10">
      <t>ツイセキ</t>
    </rPh>
    <phoneticPr fontId="9"/>
  </si>
  <si>
    <t>T1=(m1+G1)/(1-m1*G1)</t>
    <phoneticPr fontId="9"/>
  </si>
  <si>
    <t>(m2+G1)/(1-m2*G1)=-(m1+G1)/(1-m1*G1)</t>
    <phoneticPr fontId="9"/>
  </si>
  <si>
    <t>(1-m1*G1)*(m2+G1)=-(m1+G1)*(1-m2*G1)</t>
    <phoneticPr fontId="9"/>
  </si>
  <si>
    <t>m1*G1^2+m2*G1^2+2*m1*m2*G1-2*G1-m1-m2=0</t>
    <phoneticPr fontId="9"/>
  </si>
  <si>
    <t>(m1+m2)*G1^2+2*(m1*m2-1)*G1-(m1+m2)=0</t>
    <phoneticPr fontId="9"/>
  </si>
  <si>
    <t>ここからG1を求めると</t>
    <rPh sb="7" eb="8">
      <t>モト</t>
    </rPh>
    <phoneticPr fontId="9"/>
  </si>
  <si>
    <t>(m1+G1)*(1-m2*G1)+(1-m1*G1)*(m2+G1)=0</t>
    <phoneticPr fontId="9"/>
  </si>
  <si>
    <t>(m1+G1)-(m1+G1)*m2*G1+(m2+G1)-m1*G1*(m2+G1)=0</t>
    <phoneticPr fontId="9"/>
  </si>
  <si>
    <t>m1+G1-m1*m2*G1-m2*G1^2+m2+G1-m1*G1*m2-m1*G1^2=0</t>
    <phoneticPr fontId="9"/>
  </si>
  <si>
    <t>G1=(-2*(m1*m2-1)±SQRT(4*(m1*m2-1)^2+4*(m1+m2)^2))/2/(m1+m2)</t>
    <phoneticPr fontId="9"/>
  </si>
  <si>
    <t>これから屈折の場合と同様に逆算式は</t>
    <rPh sb="4" eb="6">
      <t>クッセツ</t>
    </rPh>
    <rPh sb="7" eb="9">
      <t>バアイ</t>
    </rPh>
    <rPh sb="10" eb="12">
      <t>ドウヨウ</t>
    </rPh>
    <rPh sb="13" eb="15">
      <t>ギャクサン</t>
    </rPh>
    <rPh sb="15" eb="16">
      <t>シキ</t>
    </rPh>
    <phoneticPr fontId="9"/>
  </si>
  <si>
    <t>G1=(1-m1*m2±SQRT((m1*m2-1)^2+(m1+m2)^2))/(m1+m2)</t>
    <phoneticPr fontId="9"/>
  </si>
  <si>
    <t>G1=(1-m1*m2±SQRT(m1^2*m2^2-2*m1*m2+1+m1^2+2*m1*m2+m2^2))/(m1+m2)</t>
    <phoneticPr fontId="9"/>
  </si>
  <si>
    <t>G1=(1-m1*m2±SQRT(m1^2*m2^2+m1^2+m2^2+1))/(m1+m2)</t>
    <phoneticPr fontId="9"/>
  </si>
  <si>
    <t>G1=(1-m1*m2±SQRT(m1^2*(m2^2+1)+(m2^2+1)))/(m1+m2)</t>
    <phoneticPr fontId="9"/>
  </si>
  <si>
    <t>G1=(1-m1*m2±SQRT((m1^2+1)*(m2^2+1)))/(m1+m2)</t>
    <phoneticPr fontId="9"/>
  </si>
  <si>
    <t>実際に計算してみると、複合は負。</t>
    <rPh sb="0" eb="2">
      <t>ジッサイ</t>
    </rPh>
    <rPh sb="3" eb="5">
      <t>ケイサン</t>
    </rPh>
    <rPh sb="11" eb="13">
      <t>フクゴウ</t>
    </rPh>
    <rPh sb="14" eb="15">
      <t>フ</t>
    </rPh>
    <phoneticPr fontId="9"/>
  </si>
  <si>
    <t>y1</t>
    <phoneticPr fontId="9"/>
  </si>
  <si>
    <t>Q1=L1*R1=-2*L1/r1</t>
    <phoneticPr fontId="9"/>
  </si>
  <si>
    <t>S1=n1/n2=-1</t>
    <phoneticPr fontId="9"/>
  </si>
  <si>
    <t>U1=S1+Q1=-1-2*L1/r1</t>
    <phoneticPr fontId="9"/>
  </si>
  <si>
    <t>A1=0</t>
    <phoneticPr fontId="9"/>
  </si>
  <si>
    <t>B1=0</t>
    <phoneticPr fontId="9"/>
  </si>
  <si>
    <t>f1=-1/F1=r1/2</t>
    <phoneticPr fontId="9"/>
  </si>
  <si>
    <t>b1=B1/F1=0</t>
    <phoneticPr fontId="9"/>
  </si>
  <si>
    <t>a1=A1-M1*b1=0</t>
    <phoneticPr fontId="9"/>
  </si>
  <si>
    <t>y1=m1*(x1-x0)+y0</t>
    <phoneticPr fontId="9"/>
  </si>
  <si>
    <t>R1=-(n2-n1)/n2/r1=-2/r1</t>
    <phoneticPr fontId="9"/>
  </si>
  <si>
    <t>F1=R1=-2/r1</t>
    <phoneticPr fontId="9"/>
  </si>
  <si>
    <t>M1=U1=-1-2*L1/r1</t>
    <phoneticPr fontId="9"/>
  </si>
  <si>
    <t>m1/m2</t>
    <phoneticPr fontId="9"/>
  </si>
  <si>
    <t>(m1+m2)*G1^2+2*(m1*m2-1)*G1-(m1+m2)=0</t>
  </si>
  <si>
    <t>Lz1=L1/(1+2*L1/r1)</t>
    <phoneticPr fontId="9"/>
  </si>
  <si>
    <t>x1=y1^2/(1+SQRT(1-(k1+1)*y1^2/r1^2))/r1</t>
    <phoneticPr fontId="9"/>
  </si>
  <si>
    <t>1+SQRT(1-(k1+1)*y1^2/r1^2)=y1^2/x1/r1</t>
    <phoneticPr fontId="9"/>
  </si>
  <si>
    <t>SQRT(1-(k1+1)*y1^2/r1^2)=y1^2/x1/r1-1</t>
    <phoneticPr fontId="9"/>
  </si>
  <si>
    <t>1-(k1+1)*y1^2/r1^2=(y1^2/x1/r1-1)^2</t>
    <phoneticPr fontId="9"/>
  </si>
  <si>
    <t>1-(k1+1)*y1^2/r1^2=y1^4/x1^2/r1^2-2*y1^2/x1/r1+1</t>
    <phoneticPr fontId="9"/>
  </si>
  <si>
    <t>y1^4/x1^2/r1^2-2*y1^2/x1/r1+(k1+1)*y1^2/r1^2=0</t>
    <phoneticPr fontId="9"/>
  </si>
  <si>
    <t>Lz1=-(L1+a1)/M1-b1=-L1/M1</t>
    <phoneticPr fontId="9"/>
  </si>
  <si>
    <t>光線の式は、</t>
    <rPh sb="0" eb="2">
      <t>コウセン</t>
    </rPh>
    <rPh sb="3" eb="4">
      <t>シキ</t>
    </rPh>
    <phoneticPr fontId="9"/>
  </si>
  <si>
    <t>G1=y1/(y1^2/x1-r1)</t>
    <phoneticPr fontId="9"/>
  </si>
  <si>
    <t>y1=m1*(x1-x0)=m1*(x1+L1)</t>
    <phoneticPr fontId="9"/>
  </si>
  <si>
    <t>同様に</t>
    <rPh sb="0" eb="2">
      <t>ドウヨウ</t>
    </rPh>
    <phoneticPr fontId="9"/>
  </si>
  <si>
    <t>y1^2-2*r1*x1+(k1+1)*x1^2=0</t>
    <phoneticPr fontId="9"/>
  </si>
  <si>
    <t>y1^2-Cx=0</t>
    <phoneticPr fontId="9"/>
  </si>
  <si>
    <t>(m1+m2)*G1^2-(m1+m2)=-2*(m1*m2-1)*G1</t>
    <phoneticPr fontId="9"/>
  </si>
  <si>
    <t>(m1+m2)*(G1^2-1)=-2*(m1*m2-1)*G1</t>
    <phoneticPr fontId="9"/>
  </si>
  <si>
    <t>y1=m2*(x1-x2)=m2*(x1-Lz1)</t>
    <phoneticPr fontId="9"/>
  </si>
  <si>
    <t>G1^2=y1^2/(y1^2/x1-r1)^2</t>
    <phoneticPr fontId="9"/>
  </si>
  <si>
    <t>G1^2=Cx/(Cx/x1-r1)^2</t>
    <phoneticPr fontId="9"/>
  </si>
  <si>
    <t>G1^2=Cx/((2*r1*x1-(k1+1)*x1^2)/x1-r1)^2</t>
    <phoneticPr fontId="9"/>
  </si>
  <si>
    <t>G1^2=Cx/(2*r1-(k1+1)*x1-r1)^2</t>
    <phoneticPr fontId="9"/>
  </si>
  <si>
    <t>y1=m1*D1</t>
    <phoneticPr fontId="9"/>
  </si>
  <si>
    <t>y1=m2*Dz</t>
    <phoneticPr fontId="9"/>
  </si>
  <si>
    <t>m1^2*D1^2=Cx</t>
    <phoneticPr fontId="9"/>
  </si>
  <si>
    <t>m1^2=Cx/D1^2</t>
    <phoneticPr fontId="9"/>
  </si>
  <si>
    <t>m2^2=Cx/Dz^2</t>
    <phoneticPr fontId="9"/>
  </si>
  <si>
    <t>m2=SQRT(Cx)/Dz</t>
    <phoneticPr fontId="9"/>
  </si>
  <si>
    <t>m1+m2=SQRT(Cx)/D1+SQRT(Cx)/Dz</t>
    <phoneticPr fontId="9"/>
  </si>
  <si>
    <t>m1+m2=SQRT(Cx)*(1/D1+1/Dz)</t>
    <phoneticPr fontId="9"/>
  </si>
  <si>
    <t>m1*m2=SQRT(Cx)/D1*SQRT(Cx)/Dz</t>
    <phoneticPr fontId="9"/>
  </si>
  <si>
    <t>m1*m2=Cx/D1/Dz</t>
    <phoneticPr fontId="9"/>
  </si>
  <si>
    <t>m1+m2=SQRT(Cx)*(D1+Dz)/D1/Dz</t>
    <phoneticPr fontId="9"/>
  </si>
  <si>
    <t>SQRT(Cx)*(D1+Dz)/D1/Dz*(G1^2-1)=-2*(Cx/D1/Dz-1)*G1</t>
    <phoneticPr fontId="9"/>
  </si>
  <si>
    <t>SQRT(Cx)*(D1+Dz)*(G1^2-1)=-2*(Cx-D1*Dz)*G1</t>
    <phoneticPr fontId="9"/>
  </si>
  <si>
    <t>Cx*(D1+Dz)^2*(G1^2-1)^2=4*(Cx-D1*Dz)^2*G1^2</t>
    <phoneticPr fontId="9"/>
  </si>
  <si>
    <t>G1^2=Cx/Ex^2</t>
    <phoneticPr fontId="9"/>
  </si>
  <si>
    <t>Cx*(D1+Dz)^2*(Cx/Ex^2-1)^2=4*(Cx-D1*Dz)^2*Cx/Ex^2</t>
    <phoneticPr fontId="9"/>
  </si>
  <si>
    <t>(D1+Dz)^2*(Cx-Ex^2)^2=4*(Cx-D1*Dz)^2*Ex^2</t>
    <phoneticPr fontId="9"/>
  </si>
  <si>
    <t>D1=x1+L1</t>
    <phoneticPr fontId="9"/>
  </si>
  <si>
    <r>
      <rPr>
        <sz val="10"/>
        <color rgb="FF00B050"/>
        <rFont val="ＭＳ Ｐゴシック"/>
        <family val="3"/>
        <charset val="128"/>
      </rPr>
      <t>Cx=2*r1*x1-(k1+1)*x1^2</t>
    </r>
    <r>
      <rPr>
        <sz val="10"/>
        <rFont val="ＭＳ Ｐゴシック"/>
        <family val="3"/>
        <charset val="128"/>
      </rPr>
      <t xml:space="preserve"> とすると</t>
    </r>
    <phoneticPr fontId="9"/>
  </si>
  <si>
    <t>m1=SQRT(Cx)/D1</t>
    <phoneticPr fontId="9"/>
  </si>
  <si>
    <t>G1^2=Cx/(r1-(k1+1)*x1)^2</t>
    <phoneticPr fontId="9"/>
  </si>
  <si>
    <t>Cx-Ex^2=KK*x1^2-KK^2*x1^2+2*r1*x1-2*r1*KK*x1-r1^2</t>
    <phoneticPr fontId="9"/>
  </si>
  <si>
    <t>Cx-Ex^2=KK*(1-KK)*x1^2+2*r1*(1-KK)*x1-r1^2</t>
    <phoneticPr fontId="9"/>
  </si>
  <si>
    <t>(D1+Dz)*(KK*(1-KK)*x1^2+2*r1*(1-KK)*x1-r1^2)=±2*(2*r1*x1+KK*x1^2-D1*Dz)*(r1+KK*x1)</t>
    <phoneticPr fontId="9"/>
  </si>
  <si>
    <t>(D1+Dz)*(KK*(1-KK)*x1^2+2*r1*(1-KK)*x1-r1^2)=±2*(2*r1^2*x1+2*r1*KK*x1^2+r1*KK*x1^2+KK^2*x1^3-D1*Dz*(r1+KK*x1))</t>
    <phoneticPr fontId="9"/>
  </si>
  <si>
    <t>(D1+Dz)*(KK*(1-KK)*x1^2+2*r1*(1-KK)*x1-r1^2)=±2*(2*r1*x1*(r1+KK*x1)+KK*x1^2*(r1+KK*x1)-D1*Dz*(r1+KK*x1))</t>
    <phoneticPr fontId="9"/>
  </si>
  <si>
    <t>(D1+Dz)*(KK*(1-KK)*x1^2+2*r1*(1-KK)*x1-r1^2)=±2*(KK^2*x1^3+3*r1*KK*x1^2+2*r1^2*x1-D1*Dz*(r1+KK*x1))</t>
    <phoneticPr fontId="9"/>
  </si>
  <si>
    <t>D1+Dz=x1+L1+x1-Lz1</t>
    <phoneticPr fontId="9"/>
  </si>
  <si>
    <t>D1+Dz=2*x1+L1-Lz1</t>
    <phoneticPr fontId="9"/>
  </si>
  <si>
    <t>D1+Dz=2*x1+L1-L1/(1+2*L1/r1)</t>
    <phoneticPr fontId="9"/>
  </si>
  <si>
    <t>D1+Dz=2*x1+L1*(1-1/(1+2*L1/r1))</t>
    <phoneticPr fontId="9"/>
  </si>
  <si>
    <t>D1+Dz=2*x1+L1*(1+2*L1/r1-1)/(1+2*L1/r1)</t>
    <phoneticPr fontId="9"/>
  </si>
  <si>
    <t>D1+Dz=2*x1+2*L1*(L1/r1)/(1+2*L1/r1)</t>
    <phoneticPr fontId="9"/>
  </si>
  <si>
    <t>D1+Dz=2*x1+2*L1/(r1/L1+2)</t>
    <phoneticPr fontId="9"/>
  </si>
  <si>
    <t>D1+Dz=2*(x1+L1/(r1/L1+2))</t>
    <phoneticPr fontId="9"/>
  </si>
  <si>
    <t>D1+Dz=2*(x1+L1/(KL+2))</t>
    <phoneticPr fontId="9"/>
  </si>
  <si>
    <t>2*(x1+L1/(KL+2))*(KK*(1-KK)*x1^2+2*r1*(1-KK)*x1-r1^2)=±2*(KK^2*x1^3+3*r1*KK*x1^2+2*r1^2*x1-D1*Dz*(r1+KK*x1))</t>
    <phoneticPr fontId="9"/>
  </si>
  <si>
    <t>(x1+L1/(KL+2))*(KK*(1-KK)*x1^2+2*r1*(1-KK)*x1-r1^2)=±(KK^2*x1^3+3*r1*KK*x1^2+2*r1^2*x1-D1*Dz*(r1+KK*x1))</t>
    <phoneticPr fontId="9"/>
  </si>
  <si>
    <t>D1*Dz=(x1+L1)*(x1-Lz)</t>
    <phoneticPr fontId="9"/>
  </si>
  <si>
    <t>D1*Dz=(x1+L1)*(x1-L1/(1+2*L1/r1))</t>
    <phoneticPr fontId="9"/>
  </si>
  <si>
    <t>D1*Dz=(x1+L1)*(x1-r1/(r1/L1+2))</t>
    <phoneticPr fontId="9"/>
  </si>
  <si>
    <t>D1*Dz=(x1+L1)*(x1-r1/(KL+2))</t>
    <phoneticPr fontId="9"/>
  </si>
  <si>
    <t>D1*Dz=(x1+L1)*x1-(x1+L1)*r1/(KL+2)</t>
    <phoneticPr fontId="9"/>
  </si>
  <si>
    <t>D1*Dz=x1^2+L1*x1-r1/(KL+2)*x1-L1*r1/(KL+2)</t>
    <phoneticPr fontId="9"/>
  </si>
  <si>
    <t>D1*Dz=x1^2+(L1-r1/(KL+2))*x1-L1*r1/(KL+2)</t>
    <phoneticPr fontId="9"/>
  </si>
  <si>
    <t>D1*Dz=x1^2+(L1*(KL+2)-r1)/(KL+2)*x1-L1*r1/(KL+2)</t>
    <phoneticPr fontId="9"/>
  </si>
  <si>
    <t>D1*Dz=x1^2+(L1*(r1/L1+2)-r1)/(KL+2)*x1-L1*r1/(KL+2)</t>
    <phoneticPr fontId="9"/>
  </si>
  <si>
    <t>D1*Dz=x1^2+(r1+2*L1-r1)/(KL+2)*x1-L1*r1/(KL+2)</t>
    <phoneticPr fontId="9"/>
  </si>
  <si>
    <t>D1*Dz=x1^2+2*L1/(KL+2)*x1-L1*r1/(KL+2)</t>
    <phoneticPr fontId="9"/>
  </si>
  <si>
    <t>(x1+L1/(KL+2))*(KK*(1-KK)*x1^2+2*r1*(1-KK)*x1-r1^2)=±(KK^2*x1^3+3*r1*KK*x1^2+2*r1^2*x1-(x1^2+2*L1/(KL+2)*x1-L1*r1/(KL+2))*(r1+KK*x1))</t>
    <phoneticPr fontId="9"/>
  </si>
  <si>
    <t>((KL+2)*x1+L1)*(KK*(1-KK)*x1^2+2*r1*(1-KK)*x1-r1^2)=±((KL+2)*KK^2*x1^3+3*r1*(KL+2)*KK*x1^2+2*r1^2*(KL+2)*x1-((KL+2)*x1^2+2*L1*x1-L1*r1)*(r1+KK*x1))</t>
    <phoneticPr fontId="9"/>
  </si>
  <si>
    <t>(KL+2)*x1*(KK*(1-KK)*x1^2+2*r1*(1-KK)*x1-r1^2)+L1*(KK*(1-KK)*x1^2+2*r1*(1-KK)*x1-r1^2)=±((KL+2)*KK^2*x1^3+3*r1*(KL+2)*KK*x1^2+2*r1^2*(KL+2)*x1-(KL+2)*x1^2*(r1+KK*x1)-2*L1*x1*(r1+KK*x1)+L1*r1*(r1+KK*x1))</t>
    <phoneticPr fontId="9"/>
  </si>
  <si>
    <t>(KL+2)*KK*(1-KK)*x1^3+2*r1*(KL+2)*(1-KK)*x1^2-r1^2*(KL+2)*x1+L1*KK*(1-KK)*x1^2+2*L1*r1*(1-KK)*x1-L1*r1^2=±((KL+2)*KK^2*x1^3+3*r1*(KL+2)*KK*x1^2+2*r1^2*(KL+2)*x1-r1*(KL+2)*x1^2-(KL+2)*KK*x1^3-2*L1*r1*x1-2*L1*KK*x1^2+L1*r1^2+L1*r1*KK*x1)</t>
    <phoneticPr fontId="9"/>
  </si>
  <si>
    <t>(KL+2)*KK*(1-KK)*x1^3+(2*r1*(KL+2)+L1*KK)*(1-KK)*x1^2+r1*(2*L1*(1-KK)-r1*(KL+2))*x1-L1*r1^2=±(-(KL+2)*KK*(1-KK)*x1^3-(-3*r1*(KL+2)*KK+r1*(KL+2)+2*L1*KK)*x1^2-r1*(-2*r1*(KL+2)+2*L1-L1*KK)*x1+L1*r1^2)</t>
    <phoneticPr fontId="9"/>
  </si>
  <si>
    <t>(KL+2)*KK*(1-KK)*x1^3+(2*r1*(KL+2)*(1-KK)+L1*KK*(1-KK))*x1^2+r1*(2*L1*(1-KK)-r1*(KL+2))*x1-L1*r1^2=±(-(KL+2)*KK*(1-KK)*x1^3-(-3*r1*(KL+2)*KK+r1*(KL+2)+2*L1*KK)*x1^2-r1*(2*L1-L1*KK-2*r1*(KL+2))*x1+L1*r1^2)</t>
    <phoneticPr fontId="9"/>
  </si>
  <si>
    <t>(KL+2)*KK*(1-KK)*x1^3+(2*r1*(KL+2)-2*r1*(KL+2)*KK+L1*KK-L1*KK^2)*x1^2+r1*(2*L1-2*L1*KK-r1*(KL+2))*x1-L1*r1^2=±(-(KL+2)*KK*(1-KK)*x1^3-(r1*(KL+2)-3*r1*(KL+2)*KK+2*L1*KK)*x1^2-r1*(2*L1-L1*KK-2*r1*(KL+2))*x1+L1*r1^2)</t>
    <phoneticPr fontId="9"/>
  </si>
  <si>
    <t>(KL+2)*KK*(1-KK)*x1^3+(2*r1*(KL+2)-2*r1*(KL+2)*KK+L1*KK-L1*KK^2)*x1^2+r1*(2*L1-2*L1*KK-r1*(KL+2))*x1-L1*r1^2=±(-(KL+2)*KK*(1-KK)*x1^3-(2*r1*(KL+2)-r1*(KL+2)-2*r1*(KL+2)*KK-r1*(KL+2)*KK+L1*KK+L1*KK-L1*KK^2+L1*KK^2)*x1^2-r1*(2*L1-2*L1*KK+L1*KK-r1*(KL+2)-r1*(KL+2))*x1+L1*r1^2)</t>
    <phoneticPr fontId="9"/>
  </si>
  <si>
    <t>(KL+2)*KK*(1-KK)*x1^3+(2*r1*(KL+2)-2*r1*(KL+2)*KK+L1*KK-L1*KK^2)*x1^2+r1*(2*L1-2*L1*KK-r1*(KL+2))*x1-L1*r1^2=±(-(KL+2)*KK*(1-KK)*x1^3-(2*r1*(KL+2)-2*r1*(KL+2)*KK+L1*KK-L1*KK^2+(-r1*(KL+2)-r1*(KL+2)*KK+L1*KK+L1*KK^2))*x1^2-r1*(2*L1-2*L1*KK-r1*(KL+2)+(L1*KK-r1*(KL+2)))*x1+L1*r1^2)</t>
    <phoneticPr fontId="9"/>
  </si>
  <si>
    <t>(KL+2)*KK*(1-KK)*x1^3+(2*r1*(KL+2)*(1-KK)+L1*KK*(1-KK))*x1^2+r1*(2*L1*(1-KK)-r1*(KL+2))*x1-L1*r1^2=±(-(KL+2)*KK*(1-KK)*x1^3-(2*r1*(KL+2)*(1-KK)+L1*KK*(1-KK)+(L1*KK*(1+KK)-r1*(KL+2)*(1+KK)))*x1^2-r1*((2*L1*(1-KK)-r1*(KL+2))+L1*(KK-r1/L1*(KL+2)))*x1+L1*r1^2)</t>
    <phoneticPr fontId="9"/>
  </si>
  <si>
    <t>(KL+2)*KK*(1-KK)*x1^3+(2*r1*(KL+2)+L1*KK)*(1-KK)*x1^2+L1*r1*(2*(1-KK)-r1/L1*(KL+2))*x1-L1*r1^2=±(-(KL+2)*KK*(1-KK)*x1^3-((2*r1*(KL+2)+L1*KK)*(1-KK)+(L1*KK*(1+KK)-r1*(KL+2)*(1+KK)))*x1^2-L1*r1*((2*(1-KK)-r1/L1*(KL+2))+L1*(KK-r1/L1*(KL+2)))*x1+L1*r1^2)</t>
    <phoneticPr fontId="9"/>
  </si>
  <si>
    <t>(KL+2)*KK*(1-KK)*x1^3+L1*(2*r1/L1*(KL+2)+KK)*(1-KK)*x1^2+L1*r1*(2*(1-KK)-KL*(KL+2))*x1-L1*r1^2=±(-(KL+2)*KK*(1-KK)*x1^3-(L1*(2*r1/L1*(KL+2)+KK)*(1-KK)+L1*(KK-r1/L1*(KL+2))*(1+KK))*x1^2-L1*r1*((2*(1-KK)-KL*(KL+2))+L1*(KK-KL*(KL+2)))*x1+L1*r1^2)</t>
    <phoneticPr fontId="9"/>
  </si>
  <si>
    <t>(KL+2)*KK*(1-KK)*x1^3+L1*(2*KL*(KL+2)+KK)*(1-KK)*x1^2+L1*r1*(2*(1-KK)-KL*(KL+2))*x1-L1*r1^2=±(-(KL+2)*KK*(1-KK)*x1^3-L1*((2*KL*(KL+2)+KK)*(1-KK)+(KK-KL*(KL+2))*(1+KK))*x1^2-L1*r1*((2*(1-KK)-KL*(KL+2))+L1*(KK-KL*(KL+2)))*x1+L1*r1^2)</t>
    <phoneticPr fontId="9"/>
  </si>
  <si>
    <t>KK-KL*(KL+2)=0</t>
    <phoneticPr fontId="9"/>
  </si>
  <si>
    <t>これを解くと</t>
    <rPh sb="3" eb="4">
      <t>ト</t>
    </rPh>
    <phoneticPr fontId="9"/>
  </si>
  <si>
    <t>-(k1+1)-(r1/L1)*(r1/L1+2)=0</t>
    <phoneticPr fontId="9"/>
  </si>
  <si>
    <t>k1+1=-(r1/L1)*(r1/L1+2)</t>
    <phoneticPr fontId="9"/>
  </si>
  <si>
    <t>k1=-(r1^2/L1^2+2*r1/L1+1)</t>
    <phoneticPr fontId="9"/>
  </si>
  <si>
    <t>k1=-(r1/L1+1)^2</t>
    <phoneticPr fontId="9"/>
  </si>
  <si>
    <t>(x0,y0)=(-L1,0)</t>
    <phoneticPr fontId="9"/>
  </si>
  <si>
    <t>(x2,y2)=(Lz1,0)</t>
    <phoneticPr fontId="9"/>
  </si>
  <si>
    <t>Lz1=L1*β1</t>
    <phoneticPr fontId="9"/>
  </si>
  <si>
    <t>(1+2*L1/r1)=1/β1</t>
    <phoneticPr fontId="9"/>
  </si>
  <si>
    <t>2*L1/r1=1/β1-1</t>
    <phoneticPr fontId="9"/>
  </si>
  <si>
    <t>r1=2*L1/(1/β1-1)</t>
    <phoneticPr fontId="9"/>
  </si>
  <si>
    <r>
      <t>Dz=x1-Lz1　</t>
    </r>
    <r>
      <rPr>
        <sz val="10"/>
        <rFont val="ＭＳ Ｐゴシック"/>
        <family val="3"/>
        <charset val="128"/>
      </rPr>
      <t>とすると</t>
    </r>
    <phoneticPr fontId="9"/>
  </si>
  <si>
    <r>
      <t>Ex=(r1-(k1+1)*x1)</t>
    </r>
    <r>
      <rPr>
        <sz val="10"/>
        <rFont val="ＭＳ Ｐゴシック"/>
        <family val="3"/>
        <charset val="128"/>
      </rPr>
      <t>　とすると</t>
    </r>
    <phoneticPr fontId="9"/>
  </si>
  <si>
    <t>ここで</t>
    <phoneticPr fontId="9"/>
  </si>
  <si>
    <t>これを代入し</t>
    <rPh sb="3" eb="5">
      <t>ダイニュウ</t>
    </rPh>
    <phoneticPr fontId="9"/>
  </si>
  <si>
    <t>y1^2=Cx</t>
    <phoneticPr fontId="9"/>
  </si>
  <si>
    <t>m2&gt;0,Dz&gt;0　(凹面鏡)の場合</t>
    <rPh sb="11" eb="14">
      <t>オウメンキョウ</t>
    </rPh>
    <rPh sb="16" eb="18">
      <t>バアイ</t>
    </rPh>
    <phoneticPr fontId="9"/>
  </si>
  <si>
    <t>m2&lt;0,Dz&lt;0　(凸面鏡)の場合も</t>
    <rPh sb="11" eb="14">
      <t>トツメンキョウ</t>
    </rPh>
    <rPh sb="16" eb="18">
      <t>バアイ</t>
    </rPh>
    <phoneticPr fontId="9"/>
  </si>
  <si>
    <t>したがって、</t>
    <phoneticPr fontId="9"/>
  </si>
  <si>
    <t>ここで、式の両辺を比べると、複合が負で次の条件のときにx1にかかわらず等号が成立することがわかる。</t>
    <rPh sb="4" eb="5">
      <t>シキ</t>
    </rPh>
    <rPh sb="6" eb="8">
      <t>リョウヘン</t>
    </rPh>
    <rPh sb="9" eb="10">
      <t>クラ</t>
    </rPh>
    <rPh sb="14" eb="16">
      <t>フクゴウ</t>
    </rPh>
    <rPh sb="17" eb="18">
      <t>フ</t>
    </rPh>
    <rPh sb="19" eb="20">
      <t>ツギ</t>
    </rPh>
    <rPh sb="21" eb="23">
      <t>ジョウケン</t>
    </rPh>
    <rPh sb="35" eb="37">
      <t>トウゴウ</t>
    </rPh>
    <rPh sb="38" eb="40">
      <t>セイリツ</t>
    </rPh>
    <phoneticPr fontId="9"/>
  </si>
  <si>
    <t>β1=(n1/n2)/U1=-1/U1=1/(1+2*L1/r1)</t>
    <phoneticPr fontId="9"/>
  </si>
  <si>
    <t>m1&gt;0,D1&gt;0の場合(光が左上に進むとき)を検討すると</t>
    <rPh sb="10" eb="12">
      <t>バアイ</t>
    </rPh>
    <rPh sb="13" eb="14">
      <t>ヒカリ</t>
    </rPh>
    <rPh sb="15" eb="17">
      <t>ヒダリウエ</t>
    </rPh>
    <rPh sb="18" eb="19">
      <t>スス</t>
    </rPh>
    <rPh sb="24" eb="26">
      <t>ケントウ</t>
    </rPh>
    <phoneticPr fontId="9"/>
  </si>
  <si>
    <t>入射光と界面の交点を(x1,y1)とし、その点における傾きの逆数(y微分)をG1とする。</t>
    <rPh sb="0" eb="2">
      <t>ニュウシャ</t>
    </rPh>
    <rPh sb="2" eb="3">
      <t>コウ</t>
    </rPh>
    <rPh sb="4" eb="6">
      <t>カイメン</t>
    </rPh>
    <rPh sb="7" eb="9">
      <t>コウテン</t>
    </rPh>
    <rPh sb="22" eb="23">
      <t>テン</t>
    </rPh>
    <rPh sb="27" eb="28">
      <t>カタム</t>
    </rPh>
    <rPh sb="30" eb="32">
      <t>ギャクスウ</t>
    </rPh>
    <rPh sb="34" eb="36">
      <t>ビブン</t>
    </rPh>
    <phoneticPr fontId="9"/>
  </si>
  <si>
    <t>を変形すると(x1,y1)において</t>
    <rPh sb="1" eb="3">
      <t>ヘンケイ</t>
    </rPh>
    <phoneticPr fontId="9"/>
  </si>
  <si>
    <t>(y-y2)-(y-y0)=m2*(x1-x2)-m1*(x1-x0)</t>
    <phoneticPr fontId="9"/>
  </si>
  <si>
    <t>なお、h0が0に近く(中心軸に近く)、|r1|が大きい(平面に近い)と、桁落ちして計算誤差が大きくなる。</t>
    <rPh sb="8" eb="9">
      <t>チカ</t>
    </rPh>
    <rPh sb="11" eb="14">
      <t>チュウシンジク</t>
    </rPh>
    <rPh sb="15" eb="16">
      <t>チカ</t>
    </rPh>
    <rPh sb="24" eb="25">
      <t>オオ</t>
    </rPh>
    <rPh sb="28" eb="30">
      <t>ヘイメン</t>
    </rPh>
    <rPh sb="31" eb="32">
      <t>チカ</t>
    </rPh>
    <rPh sb="36" eb="37">
      <t>ケタ</t>
    </rPh>
    <rPh sb="37" eb="38">
      <t>オ</t>
    </rPh>
    <rPh sb="41" eb="43">
      <t>ケイサン</t>
    </rPh>
    <rPh sb="43" eb="45">
      <t>ゴサ</t>
    </rPh>
    <rPh sb="46" eb="47">
      <t>オオ</t>
    </rPh>
    <phoneticPr fontId="9"/>
  </si>
  <si>
    <t>光線からの界面形状の逆算</t>
    <rPh sb="0" eb="2">
      <t>コウセン</t>
    </rPh>
    <rPh sb="5" eb="7">
      <t>カイメン</t>
    </rPh>
    <rPh sb="7" eb="9">
      <t>ケイジョウ</t>
    </rPh>
    <rPh sb="10" eb="12">
      <t>ギャクサン</t>
    </rPh>
    <phoneticPr fontId="9"/>
  </si>
  <si>
    <t>光線追跡計算で導いた関係する計算式</t>
    <rPh sb="0" eb="2">
      <t>コウセン</t>
    </rPh>
    <rPh sb="2" eb="4">
      <t>ツイセキ</t>
    </rPh>
    <rPh sb="4" eb="6">
      <t>ケイサン</t>
    </rPh>
    <rPh sb="7" eb="8">
      <t>ミチビ</t>
    </rPh>
    <rPh sb="10" eb="12">
      <t>カンケイ</t>
    </rPh>
    <rPh sb="14" eb="16">
      <t>ケイサン</t>
    </rPh>
    <rPh sb="16" eb="17">
      <t>シキ</t>
    </rPh>
    <phoneticPr fontId="9"/>
  </si>
  <si>
    <t>mw1=m1^2+1</t>
  </si>
  <si>
    <t>mw1</t>
  </si>
  <si>
    <t>mw2=m2^2+1</t>
  </si>
  <si>
    <t>G1=(1-m1*m2±SQRT(mw1*mw2))/(m1+m2)</t>
  </si>
  <si>
    <t>G1=(1-m1*m2-SQRT(mw1*mw2))/(m1+m2)</t>
  </si>
  <si>
    <t>G1=(m1*mw2-N1^2*mw1*m2+N1*(m1-m2)*SQRT(mw1*mw2))/(N1^2*mw1-mw2)</t>
  </si>
  <si>
    <t>G1=(m1*mw2-mw1*m2-(m1-m2)*SQRT(mw1*mw2))/(mw1-mw2)</t>
  </si>
  <si>
    <t>G1=(m1*(m2^2+1)-(m1^2+1)*m2-(m1-m2)*SQRT(mw1*mw2))/((m1^2+1)-(m2^2+1))</t>
  </si>
  <si>
    <t>G1=(m1*m2^2+m1-m1^2*m2-m2-(m1-m2)*SQRT(mw1*mw2))/(m1^2-m2^2)</t>
  </si>
  <si>
    <t>G1=((m1*m2^2-m1^2*m2)+(m1-m2)-(m1-m2)*SQRT(mw1*mw2))/(m1^2-m2^2)</t>
  </si>
  <si>
    <t>G1=(m1*m2*(m2-m1)+(m1-m2)-(m1-m2)*SQRT(mw1*mw2))/(m1+m2)/(m1-m2)</t>
  </si>
  <si>
    <t>G1=(-m1*m2+1-SQRT(mw1*mw2))/(m1+m2)</t>
  </si>
  <si>
    <t>(N1^2*mw1-mw2)*G1^2+2*(N1^2*mw1*m2-m1*mw2)*G1+(N1^2*mw1*m2^2-m1^2*mw2)=0</t>
  </si>
  <si>
    <t>G1=(-2*(N1^2*mw1*m2-m1*mw2)±SQRT(4*(N1^2*mw1*m2-m1*mw2)^2-4*(N1^2*mw1-mw2)*(N1^2*mw1*m2^2-m1^2*mw2)))/2/(N1^2*mw1-mw2)</t>
  </si>
  <si>
    <t>G1=(-(N1^2*mw1*m2-m1*mw2)±SQRT((N1^2*mw1*m2-m1*mw2)^2-(N1^2*mw1-mw2)*(N1^2*mw1*m2^2-m1^2*mw2)))/(N1^2*mw1-mw2)</t>
  </si>
  <si>
    <t>G1=(-(N1^2*mw1*m2-m1*mw2)±SQRT((N1^4*mw1^2*m2^2-2*N1^2*mw1*m2*m1*mw2+m1^2*mw2^2)-N1^2*mw1*(N1^2*mw1*m2^2-m1^2*mw2)+mw2*(N1^2*mw1*m2^2-m1^2*mw2)))/(N1^2*mw1-mw2)</t>
  </si>
  <si>
    <t>G1=(-(N1^2*mw1*m2-m1*mw2)±SQRT(N1^4*mw1^2*m2^2-2*N1^2*mw1*m1*mw2*m2+m1^2*mw2^2-N1^4*mw1^2*m2^2+N1^2*mw1*m1^2*mw2+N1^2*mw1*mw2*m2^2-m1^2*mw2^2))/(N1^2*mw1-mw2)</t>
  </si>
  <si>
    <t>G1=(-(N1^2*mw1*m2-m1*mw2)±SQRT(N1^2*mw1*m1^2*mw2-2*N1^2*mw1*m1*mw2*m2+N1^2*mw1*mw2*m2^2))/(N1^2*mw1-mw2)</t>
  </si>
  <si>
    <t>G1=(-(N1^2*mw1*m2-m1*mw2)±SQRT(N1^2*mw1*mw2*(m1^2-2*m1*m2+m2^2)))/(N1^2*mw1-mw2)</t>
  </si>
  <si>
    <t>G1=(-(N1^2*mw1*m2-m1*mw2)±SQRT(N1^2*mw1*mw2*(m1-m2)^2))/(N1^2*mw1-mw2)</t>
  </si>
  <si>
    <t>G1=(-(N1^2*mw1*m2-m1*mw2)±N1*SQRT(mw1*mw2*(m1-m2)^2))/(N1^2*mw1-mw2)</t>
  </si>
  <si>
    <t>mw2</t>
  </si>
  <si>
    <t>G1(+)=(-(N1^2*mw1*m2-m1*mw2)+N1*(m1-m2)*SQRT(mw1*mw2))/(N1^2*mw1-mw2)</t>
  </si>
  <si>
    <t>(N1^2*mw1-mw2)</t>
  </si>
  <si>
    <t>G1(-)=(-(N1^2*mw1*m2-m1*mw2)-N1*(m1-m2)*SQRT(mw1*mw2))/(N1^2*mw1-mw2)</t>
  </si>
  <si>
    <t>(N1^2*mw1*m2-m1*mw2)</t>
  </si>
  <si>
    <t>注意：ワークシートではSQRT()、マクロ(VBA)ではSqr()</t>
    <rPh sb="0" eb="2">
      <t>チュウイ</t>
    </rPh>
    <phoneticPr fontId="9"/>
  </si>
  <si>
    <t>これを用いて光線追跡から、光軸上の光源からの光が(x1,y1)で反射する場合に、x2=Lz1となるk1を求める。</t>
    <rPh sb="3" eb="4">
      <t>モチ</t>
    </rPh>
    <rPh sb="6" eb="8">
      <t>コウセン</t>
    </rPh>
    <rPh sb="8" eb="10">
      <t>ツイセキ</t>
    </rPh>
    <rPh sb="13" eb="15">
      <t>コウジク</t>
    </rPh>
    <rPh sb="15" eb="16">
      <t>ジョウ</t>
    </rPh>
    <rPh sb="17" eb="19">
      <t>コウゲン</t>
    </rPh>
    <rPh sb="22" eb="23">
      <t>ヒカリ</t>
    </rPh>
    <rPh sb="32" eb="34">
      <t>ハンシャ</t>
    </rPh>
    <rPh sb="36" eb="38">
      <t>バアイ</t>
    </rPh>
    <rPh sb="52" eb="53">
      <t>モト</t>
    </rPh>
    <phoneticPr fontId="9"/>
  </si>
  <si>
    <t>k2=-(r2/(L2-Lz1)+1)^2</t>
    <phoneticPr fontId="9"/>
  </si>
  <si>
    <t>一般化すると</t>
    <rPh sb="0" eb="3">
      <t>イッパンカ</t>
    </rPh>
    <phoneticPr fontId="9"/>
  </si>
  <si>
    <t>k(i+1)=-(r(i+1)/(L(i+1)-Lz(i))+1)^2</t>
    <phoneticPr fontId="9"/>
  </si>
  <si>
    <t>すなわち、第二界面の円錐係数k2は</t>
    <rPh sb="5" eb="7">
      <t>ダイニ</t>
    </rPh>
    <rPh sb="7" eb="9">
      <t>カイメン</t>
    </rPh>
    <rPh sb="10" eb="12">
      <t>エンスイ</t>
    </rPh>
    <rPh sb="12" eb="14">
      <t>ケイスウ</t>
    </rPh>
    <phoneticPr fontId="9"/>
  </si>
  <si>
    <t>m2=0</t>
    <phoneticPr fontId="9"/>
  </si>
  <si>
    <t>mw2=1</t>
    <phoneticPr fontId="9"/>
  </si>
  <si>
    <t>mw1=m1^2+1</t>
    <phoneticPr fontId="9"/>
  </si>
  <si>
    <r>
      <t>D1=x1+L1</t>
    </r>
    <r>
      <rPr>
        <sz val="10"/>
        <rFont val="ＭＳ Ｐゴシック"/>
        <family val="3"/>
        <charset val="128"/>
      </rPr>
      <t xml:space="preserve"> とすると</t>
    </r>
    <phoneticPr fontId="9"/>
  </si>
  <si>
    <t>y1=m1*D1を2乗して y1^2=Cx　より</t>
    <rPh sb="10" eb="11">
      <t>ジョウ</t>
    </rPh>
    <phoneticPr fontId="9"/>
  </si>
  <si>
    <t>mw1=Cx/D1^2+1</t>
    <phoneticPr fontId="9"/>
  </si>
  <si>
    <t>Cx=2*r1*x1-(k1+1)*x1^2</t>
    <phoneticPr fontId="9"/>
  </si>
  <si>
    <t>Cx^2=0</t>
    <phoneticPr fontId="9"/>
  </si>
  <si>
    <t>Ex=KK*x1+r1</t>
    <phoneticPr fontId="9"/>
  </si>
  <si>
    <t>Ex^4=4*KK*r1^3*x1+r1^4</t>
    <phoneticPr fontId="9"/>
  </si>
  <si>
    <t>Cx=2*r1*x1</t>
    <phoneticPr fontId="9"/>
  </si>
  <si>
    <t>Ex^2=2*KK*r1*x1+r1^2</t>
    <phoneticPr fontId="9"/>
  </si>
  <si>
    <t>(N1^2*mw1-1)*G1^2+2*(-m1)*G1+(-m1^2)=0</t>
    <phoneticPr fontId="9"/>
  </si>
  <si>
    <t>(N1^2*mw1-1)*G1^2-2*m1*G1-m1^2=0</t>
    <phoneticPr fontId="9"/>
  </si>
  <si>
    <t>(N1^2*mw1-1)*G1^2-m1^2=2*m1*G1</t>
    <phoneticPr fontId="9"/>
  </si>
  <si>
    <t>((N1^2*mw1-1)*G1^2-m1^2)^2=4*m1^2*G1^2</t>
    <phoneticPr fontId="9"/>
  </si>
  <si>
    <t>(N1^2*mw1-1)^2*G1^4-2*m1^2*(N1^2*mw1-1)*G1^2+m1^4=4*m1^2*G1^2</t>
    <phoneticPr fontId="9"/>
  </si>
  <si>
    <t>(N1^2*mw1-1)^2*G1^4-2*m1^2*(N1^2*mw1-1)*G1^2-4*m1^2*G1^2+m1^4=0</t>
    <phoneticPr fontId="9"/>
  </si>
  <si>
    <t>(N1^2*mw1-1)^2*G1^4-2*m1^2*((N1^2*mw1-1)+2)*G1^2+m1^4=0</t>
    <phoneticPr fontId="9"/>
  </si>
  <si>
    <t>(N1^2*mw1-1)^2*G1^4-2*m1^2*(N1^2*mw1+1)*G1^2+m1^4=0</t>
    <phoneticPr fontId="9"/>
  </si>
  <si>
    <t>(N1^2*mw1-1)^2*Cx^2/Ex^4-2*m1^2*(N1^2*mw1+1)*Cx/Ex^2+m1^4=0</t>
    <phoneticPr fontId="9"/>
  </si>
  <si>
    <t>(N1^2*mw1-1)^2*Cx^2-2*m1^2*(N1^2*mw1+1)*Cx*Ex^2+m1^4*Ex^4=0</t>
    <phoneticPr fontId="9"/>
  </si>
  <si>
    <t>(N1^2*mw1-1)^2*Cx^2-2*Cx/D1^2*(N1^2*mw1+1)*Cx*Ex^2+Cx^2/D1^4*Ex^4=0</t>
    <phoneticPr fontId="9"/>
  </si>
  <si>
    <t>(N1^2*mw1-1)^2-2/D1^2*(N1^2*mw1+1)*Ex^2+1/D1^4*Ex^4=0</t>
    <phoneticPr fontId="9"/>
  </si>
  <si>
    <t>(N1^2*mw1-1)^2*D1^4-2*(N1^2*mw1+1)*D1^2*Ex^2+Ex^4=0</t>
    <phoneticPr fontId="9"/>
  </si>
  <si>
    <t>mw1=(Cx+D1^2)/D1^2</t>
    <phoneticPr fontId="9"/>
  </si>
  <si>
    <t>(N1^2*(Cx+D1^2)/D1^2-1)^2*D1^4-2*(N1^2*(Cx+D1^2)/D1^2+1)*D1^2*Ex^2+Ex^4=0</t>
    <phoneticPr fontId="9"/>
  </si>
  <si>
    <t>(N1^2*(Cx+D1^2)-D1^2)^2-2*(N1^2*(Cx+D1^2)+D1^2)*Ex^2+Ex^4=0</t>
    <phoneticPr fontId="9"/>
  </si>
  <si>
    <t>(N1^2*Cx+N1^2*D1^2-D1^2)^2-2*(N1^2*Cx+N1^2*D1^2+D1^2)*Ex^2+Ex^4=0</t>
    <phoneticPr fontId="9"/>
  </si>
  <si>
    <t>(N1^2*Cx+(N1^2-1)*D1^2)^2-2*(N1^2*Cx+(N1^2+1)*D1^2)*Ex^2+Ex^4=0</t>
    <phoneticPr fontId="9"/>
  </si>
  <si>
    <t>D1^4=4*L1^3*x1+L1^4</t>
    <phoneticPr fontId="9"/>
  </si>
  <si>
    <t>1/f1=-R1=(n2-n1)/n2/r1</t>
    <phoneticPr fontId="9"/>
  </si>
  <si>
    <t>L1=ff1</t>
    <phoneticPr fontId="9"/>
  </si>
  <si>
    <t>ff1=n1/n2*f1</t>
    <phoneticPr fontId="9"/>
  </si>
  <si>
    <t>f1=n2/(n2-n1)*r1</t>
    <phoneticPr fontId="9"/>
  </si>
  <si>
    <t>ff1=n1/n2*n2/(n2-n1)*r1</t>
    <phoneticPr fontId="9"/>
  </si>
  <si>
    <t>ff1=1/(n2/n1-1)*r1</t>
    <phoneticPr fontId="9"/>
  </si>
  <si>
    <t>ff1=1/(N1-1)*r1</t>
    <phoneticPr fontId="9"/>
  </si>
  <si>
    <t>r1=ff1*(N1-1)</t>
    <phoneticPr fontId="9"/>
  </si>
  <si>
    <t>Ex=(N1-1)*((N1+1)*x1+L1)</t>
    <phoneticPr fontId="9"/>
  </si>
  <si>
    <t>Ex^2=(N1-1)^2*((N1+1)*x1+L1)^2</t>
    <phoneticPr fontId="9"/>
  </si>
  <si>
    <t>N1^4*Cx^2+2*N1^2*(N1^2-1)*D1^2*Cx+(N1^2-1)^2*D1^4-2*(N1^2*Cx+(N1^2+1)*D1^2)*Ex^2+Ex^4=0</t>
    <phoneticPr fontId="9"/>
  </si>
  <si>
    <t>N1^4*Cx^2+2*N1^2*(N1+1)*(N1-1)*D1^2*Cx+(N1+1)^2*(N1-1)^2*D1^4-2*N1^2*Cx*Ex^2-2*(N1^2+1)*D1^2*Ex^2+Ex^4=0</t>
    <phoneticPr fontId="9"/>
  </si>
  <si>
    <t>Cx^2=(N1-1)^2*((N1+1)*x1^2+2*L1*x1)^2</t>
    <phoneticPr fontId="9"/>
  </si>
  <si>
    <t>Ex^2=(N1-1)^2*((N1+1)^2*x1^2+2*L1*(N1+1)*x1+L1^2)</t>
    <phoneticPr fontId="9"/>
  </si>
  <si>
    <t>Cx=(N1-1)*(N1+1)*x1^2+2*(N1-1)*L1*x1</t>
    <phoneticPr fontId="9"/>
  </si>
  <si>
    <t>Cx^2=(N1-1)^2*((N1+1)^2*x1^4+4*(N1+1)*L1*x1^3+4*L1^2*x1^2)</t>
    <phoneticPr fontId="9"/>
  </si>
  <si>
    <t>Ex^2=(N1-1)^2*((N1^2+2*N1+1)*x1^2+(2*N1+2)*L1*x1+L1^2)</t>
    <phoneticPr fontId="9"/>
  </si>
  <si>
    <t>第1項=N1^4*Cx^2</t>
    <rPh sb="0" eb="1">
      <t>ダイ</t>
    </rPh>
    <rPh sb="2" eb="3">
      <t>コウ</t>
    </rPh>
    <phoneticPr fontId="9"/>
  </si>
  <si>
    <t>第2項=2*N1^2*(N1+1)*(N1-1)*D1^2*Cx</t>
    <rPh sb="0" eb="1">
      <t>ダイ</t>
    </rPh>
    <rPh sb="2" eb="3">
      <t>コウ</t>
    </rPh>
    <phoneticPr fontId="9"/>
  </si>
  <si>
    <t>第2項=2*N1^2*(N1+1)*(N1-1)*D1^2*(N1-1)*((N1+1)*x1^2+2*L1*x1)</t>
    <phoneticPr fontId="9"/>
  </si>
  <si>
    <t>第3項=(N1+1)^2*(N1-1)^2*D1^4</t>
    <rPh sb="0" eb="1">
      <t>ダイ</t>
    </rPh>
    <rPh sb="2" eb="3">
      <t>コウ</t>
    </rPh>
    <phoneticPr fontId="9"/>
  </si>
  <si>
    <t>第4項=-2*N1^2*Cx*Ex^2</t>
    <rPh sb="0" eb="1">
      <t>ダイ</t>
    </rPh>
    <rPh sb="2" eb="3">
      <t>コウ</t>
    </rPh>
    <phoneticPr fontId="9"/>
  </si>
  <si>
    <t>Cx=(N1^2-1)*x1^2+2*(N1-1)*L1*x1</t>
    <phoneticPr fontId="9"/>
  </si>
  <si>
    <t>第5項=-2*(N1^2+1)*D1^2*Ex^2</t>
    <rPh sb="0" eb="1">
      <t>ダイ</t>
    </rPh>
    <rPh sb="2" eb="3">
      <t>コウ</t>
    </rPh>
    <phoneticPr fontId="9"/>
  </si>
  <si>
    <t>第5項=(N1-1)^2*((-2*N1^4-4*N1^3-4*N1^2-4*N1-2)*x1^4+(-4*N1^4-12*N1^3-12*N1^2-12*N1-8)*L1*x1^3+(-2*N1^4-12*N1^3-14*N1^2-12*N1-12)*L1^2*x1^2+(-4*N1^3-8*N1^2-4*N1-8)*L1^3*x1+(-2*N1^2-2)*L1^4)</t>
    <rPh sb="0" eb="1">
      <t>ダイ</t>
    </rPh>
    <rPh sb="2" eb="3">
      <t>コウ</t>
    </rPh>
    <phoneticPr fontId="9"/>
  </si>
  <si>
    <t>第6項=Ex^4</t>
    <rPh sb="0" eb="1">
      <t>ダイ</t>
    </rPh>
    <rPh sb="2" eb="3">
      <t>コウ</t>
    </rPh>
    <phoneticPr fontId="9"/>
  </si>
  <si>
    <t>x1^4の項=(N1^6+2*N1^5+N1^4)*x1^4+(2*N1^4+4*N1^3+2*N1^2)*x1^4+(N1^2+2*N1+1)*x1^4+(-2*N1^6-4*N1^5+4*N1^3+2*N1^2)*x1^4+(-2*N1^4-4*N1^3-4*N1^2-4*N1-2)*x1^4+(N1^6+2*N1^5-N1^4-4*N1^3-N1^2+2*N1+1)*x1^4</t>
    <rPh sb="5" eb="6">
      <t>コウ</t>
    </rPh>
    <phoneticPr fontId="9"/>
  </si>
  <si>
    <t>x1^4の項=(N1^6+2*N1^5+N1^4+2*N1^4+4*N1^3+2*N1^2+N1^2+2*N1+1-2*N1^6-4*N1^5+4*N1^3+2*N1^2-2*N1^4-4*N1^3-4*N1^2-4*N1-2+N1^6+2*N1^5-N1^4-4*N1^3-N1^2+2*N1+1)*x1^4</t>
    <rPh sb="5" eb="6">
      <t>コウ</t>
    </rPh>
    <phoneticPr fontId="9"/>
  </si>
  <si>
    <t>x1^4の項=(N1^6-2*N1^6+N1^6+2*N1^5-4*N1^5+2*N1^5+N1^4+2*N1^4-2*N1^4-N1^4+4*N1^3+4*N1^3-4*N1^3-4*N1^3+2*N1^2+N1^2+2*N1^2-4*N1^2-N1^2+2*N1+2*N1-4*N1+1-2+1)*x1^4</t>
    <rPh sb="5" eb="6">
      <t>コウ</t>
    </rPh>
    <phoneticPr fontId="9"/>
  </si>
  <si>
    <t>x1^4の項=((1-2+1)*N1^6+(2-4+2)*N1^5+(1+2-2-1)*N1^4+(4+4-4-4)*N1^3+(2+1+2-4-1)*N1^2+(2+2-4)*N1+(1-2+1))*x1^4</t>
    <rPh sb="5" eb="6">
      <t>コウ</t>
    </rPh>
    <phoneticPr fontId="9"/>
  </si>
  <si>
    <t>x1^4の項=0</t>
    <rPh sb="5" eb="6">
      <t>コウ</t>
    </rPh>
    <phoneticPr fontId="9"/>
  </si>
  <si>
    <t>x1^1の項=(4*N1^3+4*N1^2)*L1^3*x1+(4*N1^2+8*N1+4)*L1^3*x1+(-4*N1^3+4*N1^2)*L1^3*x1+(-4*N1^3-8*N1^2-4*N1-8)*L1^3*x1+(4*N1^3-4*N1^2-4*N1+4)*L1^3*x1</t>
    <rPh sb="5" eb="6">
      <t>コウ</t>
    </rPh>
    <phoneticPr fontId="9"/>
  </si>
  <si>
    <t>x1^1の項=(4*N1^3+4*N1^2+4*N1^2+8*N1+4-4*N1^3+4*N1^2-4*N1^3-8*N1^2-4*N1-8+4*N1^3-4*N1^2-4*N1+4)*L1^3*x1</t>
    <rPh sb="5" eb="6">
      <t>コウ</t>
    </rPh>
    <phoneticPr fontId="9"/>
  </si>
  <si>
    <t>x1^1の項=(4*N1^3-4*N1^3-4*N1^3+4*N1^3+4*N1^2+4*N1^2+4*N1^2-4*N1^2-8*N1^2+8*N1-4*N1-4*N1+4-8+4)*L1^3*x1</t>
    <rPh sb="5" eb="6">
      <t>コウ</t>
    </rPh>
    <phoneticPr fontId="9"/>
  </si>
  <si>
    <t>x1^1の項=((4-4-4+4)*N1^3+(4+4+4-4-8)*N1^2+(8-4-4)*N1+(4-8+4))*L1^3*x1</t>
    <rPh sb="5" eb="6">
      <t>コウ</t>
    </rPh>
    <phoneticPr fontId="9"/>
  </si>
  <si>
    <t>x1^1の項=0</t>
    <rPh sb="5" eb="6">
      <t>コウ</t>
    </rPh>
    <phoneticPr fontId="9"/>
  </si>
  <si>
    <t>x1^0の項=(N1^2+2*N1+1)*L1^4+(-2*N1^2-2)*L1^4+(N1^2-2*N1+1)*L1^4</t>
    <rPh sb="5" eb="6">
      <t>コウ</t>
    </rPh>
    <phoneticPr fontId="9"/>
  </si>
  <si>
    <t>x1^0の項=(N1^2+2*N1+1-2*N1^2-2+N1^2-2*N1+1)*L1^4</t>
    <rPh sb="5" eb="6">
      <t>コウ</t>
    </rPh>
    <phoneticPr fontId="9"/>
  </si>
  <si>
    <t>x1^0の項=(N1^2-2*N1^2+N1^2+2*N1-2*N1+1-2+1)*L1^4</t>
    <rPh sb="5" eb="6">
      <t>コウ</t>
    </rPh>
    <phoneticPr fontId="9"/>
  </si>
  <si>
    <t>x1^0の項=((1-2+1)*N1^2+(2-2)*N1+(1-2+1))*L1^4</t>
    <rPh sb="5" eb="6">
      <t>コウ</t>
    </rPh>
    <phoneticPr fontId="9"/>
  </si>
  <si>
    <t>x1^0の項=0</t>
    <rPh sb="5" eb="6">
      <t>コウ</t>
    </rPh>
    <phoneticPr fontId="9"/>
  </si>
  <si>
    <t>Ex^4=(N1-1)^4*((N1^2+2*N1+1)*x1^2+(2*N1+2)*L1*x1+L1^2)^2</t>
    <phoneticPr fontId="9"/>
  </si>
  <si>
    <t>Ex^4=(N1-1)^4*((N1^2+2*N1+1)^2*x1^4+2*((2*N1+2)*L1*x1+L1^2)*(N1^2+2*N1+1)*x1^2+((2*N1+2)*L1*x1+L1^2)^2)</t>
    <phoneticPr fontId="9"/>
  </si>
  <si>
    <t>Ex^4=(N1-1)^4*((N1^4+2*N1^2*(2*N1+1)+(2*N1+1)^2)*x1^4+2*(2*N1+2)*L1*x1*(N1^2+2*N1+1)*x1^2+2*L1^2*(N1^2+2*N1+1)*x1^2+(2*N1+2)^2*L1^2*x1^2+2*L1^2*(2*N1+2)*L1*x1+L1^4)</t>
    <phoneticPr fontId="9"/>
  </si>
  <si>
    <t>Ex^4=(N1-1)^4*((N1^4+4*N1^3+2*N1^2+4*N1^2+4*N1+1)*x1^4+(4*N1+4)*(N1^2+2*N1+1)*L1*x1^3+(2*N1^2+4*N1+2)*L1^2*x1^2+(4*N1^2+8*N1+4)*L1^2*x1^2+(4*N1+4)*L1^3*x1+L1^4)</t>
    <phoneticPr fontId="9"/>
  </si>
  <si>
    <t>Ex^4=(N1-1)^4*((N1^4+4*N1^3+6*N1^2+4*N1+1)*x1^4+(4*N1*(N1^2+2*N1+1)+4*(N1^2+2*N1+1))*L1*x1^3+(2*N1^2+4*N1+2+4*N1^2+8*N1+4)*L1^2*x1^2+(4*N1+4)*L1^3*x1+L1^4)</t>
    <phoneticPr fontId="9"/>
  </si>
  <si>
    <t>Ex^4=(N1-1)^4*((N1^4+4*N1^3+6*N1^2+4*N1+1)*x1^4+(4*N1^3+12*N1^2+12*N1+4)*L1*x1^3+(6*N1^2+12*N1+6)*L1^2*x1^2+(4*N1+4)*L1^3*x1+L1^4)</t>
    <phoneticPr fontId="9"/>
  </si>
  <si>
    <t>Ex^4=(N1-1)^2*(N1-1)^2*((N1^4+4*N1^3+6*N1^2+4*N1+1)*x1^4+(4*N1^3+12*N1^2+12*N1+4)*L1*x1^3+(6*N1^2+12*N1+6)*L1^2*x1^2+(4*N1+4)*L1^3*x1+L1^4)</t>
    <phoneticPr fontId="9"/>
  </si>
  <si>
    <t>Ex^4=(N1-1)^2*(N1^2-2*N1+1)*((N1^4+4*N1^3+6*N1^2+4*N1+1)*x1^4+(4*N1^3+12*N1^2+12*N1+4)*L1*x1^3+(6*N1^2+12*N1+6)*L1^2*x1^2+(4*N1+4)*L1^3*x1+L1^4)</t>
    <phoneticPr fontId="9"/>
  </si>
  <si>
    <t>Ex^4=(N1-1)^2*(((N1^2-2*N1+1)*N1^4+4*(N1^2-2*N1+1)*N1^3+6*(N1^2-2*N1+1)*N1^2+4*(N1^2-2*N1+1)*N1+(N1^2-2*N1+1))*x1^4+(4*(N1^2-2*N1+1)*N1^3+12*(N1^2-2*N1+1)*N1^2+12*(N1^2-2*N1+1)*N1+4*(N1^2-2*N1+1))*L1*x1^3+(6*(N1^2-2*N1+1)*N1^2+12*(N1^2-2*N1+1)*N1+6*(N1^2-2*N1+1))*L1^2*x1^2+(4*(N1^2-2*N1+1)*N1+4*(N1^2-2*N1+1))*L1^3*x1+(N1^2-2*N1+1)*L1^4)</t>
    <phoneticPr fontId="9"/>
  </si>
  <si>
    <t>Ex^4=(N1-1)^2*((N1^6-2*N1^5+N1^4+4*N1^5-8*N1^4+4*N1^3+6*N1^4-12*N1^3+6*N1^2+4*N1^3-8*N1^2+4*N1+N1^2-2*N1+1)*x1^4+(4*N1^5-8*N1^4+4*N1^3+12*N1^4-24*N1^3+12*N1^2+12*N1^3-24*N1^2+12*N1+4*N1^2-8*N1+4)*L1*x1^3+(6*N1^4-12*N1^3+6*N1^2+12*N1^3-24*N1^2+12*N1+6*N1^2-12*N1+6)*L1^2*x1^2+(4*N1^3-8*N1^2+4*N1+4*N1^2-8*N1+4)*L1^3*x1+(N1^2-2*N1+1)*L1^4)</t>
    <phoneticPr fontId="9"/>
  </si>
  <si>
    <t>Ex^4=(N1-1)^2*((N1^6-2*N1^5+4*N1^5+N1^4-8*N1^4+6*N1^4+4*N1^3-12*N1^3+4*N1^3+6*N1^2-8*N1^2+N1^2+4*N1-2*N1+1)*x1^4+(4*N1^5-8*N1^4+12*N1^4+4*N1^3-24*N1^3+12*N1^3+12*N1^2-24*N1^2+4*N1^2+12*N1-8*N1+4)*L1*x1^3+(6*N1^4-12*N1^3+12*N1^3+6*N1^2-24*N1^2+6*N1^2+12*N1-12*N1+6)*L1^2*x1^2+(4*N1^3-8*N1^2+4*N1^2+4*N1-8*N1+4)*L1^3*x1+(N1^2-2*N1+1)*L1^4)</t>
    <phoneticPr fontId="9"/>
  </si>
  <si>
    <t>Ex^4=(N1-1)^2*((N1^6+2*N1^5-N1^4-4*N1^3-N1^2+2*N1+1)*x1^4+(4*N1^5+4*N1^4-8*N1^3-8*N1^2+4*N1+4)*L1*x1^3+(6*N1^4-12*N1^2+6)*L1^2*x1^2+(4*N1^3-4*N1^2-4*N1+4)*L1^3*x1+(N1^2-2*N1+1)*L1^4)</t>
    <phoneticPr fontId="9"/>
  </si>
  <si>
    <t>第6項=(Ex^2)^2</t>
    <rPh sb="0" eb="1">
      <t>ダイ</t>
    </rPh>
    <rPh sb="2" eb="3">
      <t>コウ</t>
    </rPh>
    <phoneticPr fontId="9"/>
  </si>
  <si>
    <t>第6項=((N1-1)^2*((N1^2+2*N1+1)*x1^2+(2*N1+2)*L1*x1+L1^2))^2</t>
    <rPh sb="0" eb="1">
      <t>ダイ</t>
    </rPh>
    <rPh sb="2" eb="3">
      <t>コウ</t>
    </rPh>
    <phoneticPr fontId="9"/>
  </si>
  <si>
    <t>第6項=(N1-1)^4*((N1^2+2*N1+1)*x1^2+(2*N1+2)*L1*x1+L1^2)^2</t>
    <phoneticPr fontId="9"/>
  </si>
  <si>
    <t>第6項=(N1-1)^4*((N1^2+2*N1+1)^2*x1^4+2*((2*N1+2)*L1*x1+L1^2)*(N1^2+2*N1+1)*x1^2+((2*N1+2)*L1*x1+L1^2)^2)</t>
    <phoneticPr fontId="9"/>
  </si>
  <si>
    <t>第6項=(N1-1)^4*((N1^4+2*N1^2*(2*N1+1)+(2*N1+1)^2)*x1^4+2*(2*N1+2)*L1*x1*(N1^2+2*N1+1)*x1^2+2*L1^2*(N1^2+2*N1+1)*x1^2+(2*N1+2)^2*L1^2*x1^2+2*L1^2*(2*N1+2)*L1*x1+L1^4)</t>
    <phoneticPr fontId="9"/>
  </si>
  <si>
    <t>第6項=(N1-1)^4*((N1^4+4*N1^3+2*N1^2+4*N1^2+4*N1+1)*x1^4+(4*N1+4)*(N1^2+2*N1+1)*L1*x1^3+(2*N1^2+4*N1+2)*L1^2*x1^2+(4*N1^2+8*N1+4)*L1^2*x1^2+(4*N1+4)*L1^3*x1+L1^4)</t>
    <phoneticPr fontId="9"/>
  </si>
  <si>
    <t>第6項=(N1-1)^4*((N1^4+4*N1^3+6*N1^2+4*N1+1)*x1^4+(4*N1*(N1^2+2*N1+1)+4*(N1^2+2*N1+1))*L1*x1^3+(2*N1^2+4*N1+2+4*N1^2+8*N1+4)*L1^2*x1^2+(4*N1+4)*L1^3*x1+L1^4)</t>
    <phoneticPr fontId="9"/>
  </si>
  <si>
    <t>第6項=(N1-1)^4*((N1^4+4*N1^3+6*N1^2+4*N1+1)*x1^4+(4*N1^3+12*N1^2+12*N1+4)*L1*x1^3+(6*N1^2+12*N1+6)*L1^2*x1^2+(4*N1+4)*L1^3*x1+L1^4)</t>
    <phoneticPr fontId="9"/>
  </si>
  <si>
    <t>第6項=(N1-1)^2*(N1-1)^2*((N1^4+4*N1^3+6*N1^2+4*N1+1)*x1^4+(4*N1^3+12*N1^2+12*N1+4)*L1*x1^3+(6*N1^2+12*N1+6)*L1^2*x1^2+(4*N1+4)*L1^3*x1+L1^4)</t>
    <phoneticPr fontId="9"/>
  </si>
  <si>
    <t>第6項=(N1-1)^2*(N1^2-2*N1+1)*((N1^4+4*N1^3+6*N1^2+4*N1+1)*x1^4+(4*N1^3+12*N1^2+12*N1+4)*L1*x1^3+(6*N1^2+12*N1+6)*L1^2*x1^2+(4*N1+4)*L1^3*x1+L1^4)</t>
    <phoneticPr fontId="9"/>
  </si>
  <si>
    <t>第6項=(N1-1)^2*(((N1^2-2*N1+1)*N1^4+4*(N1^2-2*N1+1)*N1^3+6*(N1^2-2*N1+1)*N1^2+4*(N1^2-2*N1+1)*N1+(N1^2-2*N1+1))*x1^4+(4*(N1^2-2*N1+1)*N1^3+12*(N1^2-2*N1+1)*N1^2+12*(N1^2-2*N1+1)*N1+4*(N1^2-2*N1+1))*L1*x1^3+(6*(N1^2-2*N1+1)*N1^2+12*(N1^2-2*N1+1)*N1+6*(N1^2-2*N1+1))*L1^2*x1^2+(4*(N1^2-2*N1+1)*N1+4*(N1^2-2*N1+1))*L1^3*x1+(N1^2-2*N1+1)*L1^4)</t>
    <phoneticPr fontId="9"/>
  </si>
  <si>
    <t>第6項=(N1-1)^2*((N1^6-2*N1^5+N1^4+4*N1^5-8*N1^4+4*N1^3+6*N1^4-12*N1^3+6*N1^2+4*N1^3-8*N1^2+4*N1+N1^2-2*N1+1)*x1^4+(4*N1^5-8*N1^4+4*N1^3+12*N1^4-24*N1^3+12*N1^2+12*N1^3-24*N1^2+12*N1+4*N1^2-8*N1+4)*L1*x1^3+(6*N1^4-12*N1^3+6*N1^2+12*N1^3-24*N1^2+12*N1+6*N1^2-12*N1+6)*L1^2*x1^2+(4*N1^3-8*N1^2+4*N1+4*N1^2-8*N1+4)*L1^3*x1+(N1^2-2*N1+1)*L1^4)</t>
    <phoneticPr fontId="9"/>
  </si>
  <si>
    <t>第6項=(N1-1)^2*((N1^6-2*N1^5+4*N1^5+N1^4-8*N1^4+6*N1^4+4*N1^3-12*N1^3+4*N1^3+6*N1^2-8*N1^2+N1^2+4*N1-2*N1+1)*x1^4+(4*N1^5-8*N1^4+12*N1^4+4*N1^3-24*N1^3+12*N1^3+12*N1^2-24*N1^2+4*N1^2+12*N1-8*N1+4)*L1*x1^3+(6*N1^4-12*N1^3+12*N1^3+6*N1^2-24*N1^2+6*N1^2+12*N1-12*N1+6)*L1^2*x1^2+(4*N1^3-8*N1^2+4*N1^2+4*N1-8*N1+4)*L1^3*x1+(N1^2-2*N1+1)*L1^4)</t>
    <phoneticPr fontId="9"/>
  </si>
  <si>
    <t>第2項=(N1-1)^2*2*N1^2*(N1+1)*D1^2*((N1+1)*x1^2+2*L1*x1)</t>
    <phoneticPr fontId="9"/>
  </si>
  <si>
    <t>第2項=(N1-1)^2*(2*N1^2*(N1+1)^2*D1^2*x1^2+4*N1^2*(N1+1)*D1^2*L1*x1)</t>
    <phoneticPr fontId="9"/>
  </si>
  <si>
    <t>第2項=(N1-1)^2*(2*N1^2*(N1^2+2*N1+1)*D1^2*x1^2+(4*N1^3+4*N1^2)*D1^2*L1*x1)</t>
    <phoneticPr fontId="9"/>
  </si>
  <si>
    <t>第2項=(N1-1)^2*((2*N1^4+4*N1^3+2*N1^2)*D1^2*x1^2+(4*N1^3+4*N1^2)*D1^2*L1*x1)</t>
    <phoneticPr fontId="9"/>
  </si>
  <si>
    <t>D1^2=x1^2+2*L1*x1+L1^2</t>
    <phoneticPr fontId="9"/>
  </si>
  <si>
    <t>第2項=(N1-1)^2*((2*N1^4+4*N1^3+2*N1^2)*(x1^2+2*L1*x1+L1^2)*x1^2+(4*N1^3+4*N1^2)*(x1^2+2*L1*x1+L1^2)*L1*x1)</t>
    <phoneticPr fontId="9"/>
  </si>
  <si>
    <t>第2項=(N1-1)^2*((2*N1^4+4*N1^3+2*N1^2)*(x1^4+2*L1*x1^3+L1^2*x1^2)+(4*N1^3+4*N1^2)*(L1*x1^3+2*L1^2*x1^2+L1^3*x1))</t>
    <phoneticPr fontId="9"/>
  </si>
  <si>
    <t>第2項=(N1-1)^2*((2*N1^4+4*N1^3+2*N1^2)*x1^4+2*(2*N1^4+4*N1^3+2*N1^2)*L1*x1^3+(2*N1^4+4*N1^3+2*N1^2)*L1^2*x1^2+(4*N1^3+4*N1^2)*L1*x1^3+2*(4*N1^3+4*N1^2)*L1^2*x1^2+(4*N1^3+4*N1^2)*L1^3*x1)</t>
    <phoneticPr fontId="9"/>
  </si>
  <si>
    <t>第2項=(N1-1)^2*((2*N1^4+4*N1^3+2*N1^2)*x1^4+(4*N1^4+8*N1^3+4*N1^2)*L1*x1^3+(4*N1^3+4*N1^2)*L1*x1^3+(2*N1^4+4*N1^3+2*N1^2)*L1^2*x1^2+(8*N1^3+8*N1^2)*L1^2*x1^2+(4*N1^3+4*N1^2)*L1^3*x1)</t>
    <phoneticPr fontId="9"/>
  </si>
  <si>
    <t>第2項=(N1-1)^2*((2*N1^4+4*N1^3+2*N1^2)*x1^4+(4*N1^4+8*N1^3+4*N1^2+4*N1^3+4*N1^2)*L1*x1^3+(2*N1^4+4*N1^3+2*N1^2+8*N1^3+8*N1^2)*L1^2*x1^2+(4*N1^3+4*N1^2)*L1^3*x1)</t>
    <phoneticPr fontId="9"/>
  </si>
  <si>
    <t>第5項=-2*(N1^2+1)*D1^2*(N1-1)^2*((N1^2+2*N1+1)*x1^2+(2*N1+2)*L1*x1+L1^2)</t>
    <rPh sb="0" eb="1">
      <t>ダイ</t>
    </rPh>
    <rPh sb="2" eb="3">
      <t>コウ</t>
    </rPh>
    <phoneticPr fontId="9"/>
  </si>
  <si>
    <t>第5項=(N1-1)^2*(-2*N1^2-2)*D1^2*((N1^2+2*N1+1)*x1^2+(2*N1+2)*L1*x1+L1^2)</t>
    <rPh sb="0" eb="1">
      <t>ダイ</t>
    </rPh>
    <rPh sb="2" eb="3">
      <t>コウ</t>
    </rPh>
    <phoneticPr fontId="9"/>
  </si>
  <si>
    <t>第5項=(N1-1)^2*D1^2*((-2*N1^2-2)*(N1^2+2*N1+1)*x1^2+(-2*N1^2-2)*(2*N1+2)*L1*x1+(-2*N1^2-2)*L1^2)</t>
    <rPh sb="0" eb="1">
      <t>ダイ</t>
    </rPh>
    <rPh sb="2" eb="3">
      <t>コウ</t>
    </rPh>
    <phoneticPr fontId="9"/>
  </si>
  <si>
    <t>第5項=(N1-1)^2*D1^2*((-2*N1^2*(N1^2+2*N1+1)-2*(N1^2+2*N1+1))*x1^2+(-2*N1^2*(2*N1+2)-2*(2*N1+2))*L1*x1+(-2*N1^2-2)*L1^2)</t>
    <rPh sb="0" eb="1">
      <t>ダイ</t>
    </rPh>
    <rPh sb="2" eb="3">
      <t>コウ</t>
    </rPh>
    <phoneticPr fontId="9"/>
  </si>
  <si>
    <t>第5項=(N1-1)^2*D1^2*((-2*N1^4-4*N1^3-2*N1^2-2*N1^2-4*N1-2)*x1^2+(-4*N1^3-4*N1^2-4*N1-4)*L1*x1+(-2*N1^2-2)*L1^2)</t>
    <rPh sb="0" eb="1">
      <t>ダイ</t>
    </rPh>
    <rPh sb="2" eb="3">
      <t>コウ</t>
    </rPh>
    <phoneticPr fontId="9"/>
  </si>
  <si>
    <t>第5項=(N1-1)^2*(x1^2+2*L1*x1+L1^2)*((-2*N1^4-4*N1^3-4*N1^2-4*N1-2)*x1^2+(-4*N1^3-4*N1^2-4*N1-4)*L1*x1+(-2*N1^2-2)*L1^2)</t>
    <rPh sb="0" eb="1">
      <t>ダイ</t>
    </rPh>
    <rPh sb="2" eb="3">
      <t>コウ</t>
    </rPh>
    <phoneticPr fontId="9"/>
  </si>
  <si>
    <t>第5項=(N1-1)^2*((-2*N1^4-4*N1^3-4*N1^2-4*N1-2)*(x1^2+2*L1*x1+L1^2)*x1^2+(-4*N1^3-4*N1^2-4*N1-4)*(x1^2+2*L1*x1+L1^2)*L1*x1+(-2*N1^2-2)*(x1^2+2*L1*x1+L1^2)*L1^2)</t>
    <rPh sb="0" eb="1">
      <t>ダイ</t>
    </rPh>
    <rPh sb="2" eb="3">
      <t>コウ</t>
    </rPh>
    <phoneticPr fontId="9"/>
  </si>
  <si>
    <t>第5項=(N1-1)^2*((-2*N1^4-4*N1^3-4*N1^2-4*N1-2)*(x1^4+2*L1*x1^3+L1^2*x1^2)+(-4*N1^3-4*N1^2-4*N1-4)*(L1*x1^3+2*L1^2*x1^2+L1^3*x1)+(-2*N1^2-2)*(L1^2*x1^2+2*L1^3*x1+L1^4))</t>
    <rPh sb="0" eb="1">
      <t>ダイ</t>
    </rPh>
    <rPh sb="2" eb="3">
      <t>コウ</t>
    </rPh>
    <phoneticPr fontId="9"/>
  </si>
  <si>
    <t>第5項=(N1-1)^2*((-2*N1^4-4*N1^3-4*N1^2-4*N1-2)*x1^4+2*(-2*N1^4-4*N1^3-4*N1^2-4*N1-2)*L1*x1^3+(-2*N1^4-4*N1^3-4*N1^2-4*N1-2)*L1^2*x1^2+(-4*N1^3-4*N1^2-4*N1-4)*L1*x1^3+2*(-4*N1^3-4*N1^2-4*N1-4)*L1^2*x1^2+(-4*N1^3-4*N1^2-4*N1-4)*L1^3*x1+(-2*N1^2-2)*L1^2*x1^2+2*(-2*N1^2-2)*L1^3*x1+(-2*N1^2-2)*L1^4)</t>
    <rPh sb="0" eb="1">
      <t>ダイ</t>
    </rPh>
    <rPh sb="2" eb="3">
      <t>コウ</t>
    </rPh>
    <phoneticPr fontId="9"/>
  </si>
  <si>
    <t>第5項=(N1-1)^2*((-2*N1^4-4*N1^3-4*N1^2-4*N1-2)*x1^4+(-4*N1^4-8*N1^3-8*N1^2-8*N1-4)*L1*x1^3+(-4*N1^3-4*N1^2-4*N1-4)*L1*x1^3+(-2*N1^4-4*N1^3-4*N1^2-4*N1-2)*L1^2*x1^2+(-8*N1^3-8*N1^2-8*N1-8)*L1^2*x1^2+(-2*N1^2-2)*L1^2*x1^2+(-4*N1^3-4*N1^2-4*N1-4)*L1^3*x1+(-4*N1^2-4)*L1^3*x1+(-2*N1^2-2)*L1^4)</t>
    <rPh sb="0" eb="1">
      <t>ダイ</t>
    </rPh>
    <rPh sb="2" eb="3">
      <t>コウ</t>
    </rPh>
    <phoneticPr fontId="9"/>
  </si>
  <si>
    <t>第5項=(N1-1)^2*((-2*N1^4-4*N1^3-4*N1^2-4*N1-2)*x1^4+(-4*N1^4-8*N1^3-8*N1^2-8*N1-4-4*N1^3-4*N1^2-4*N1-4)*L1*x1^3+(-2*N1^4-4*N1^3-4*N1^2-4*N1-2-8*N1^3-8*N1^2-8*N1-8-2*N1^2-2)*L1^2*x1^2+(-4*N1^3-4*N1^2-4*N1-4-4*N1^2-4)*L1^3*x1+(-2*N1^2-2)*L1^4)</t>
    <rPh sb="0" eb="1">
      <t>ダイ</t>
    </rPh>
    <rPh sb="2" eb="3">
      <t>コウ</t>
    </rPh>
    <phoneticPr fontId="9"/>
  </si>
  <si>
    <t>Cx=(N1-1)*((N1+1)*x1^2+2*L1*x1)</t>
    <phoneticPr fontId="9"/>
  </si>
  <si>
    <t>第4項=-2*N1^2*Cx*(N1-1)^2*((N1^2+2*N1+1)*x1^2+(2*N1+2)*L1*x1+L1^2)</t>
    <rPh sb="0" eb="1">
      <t>ダイ</t>
    </rPh>
    <rPh sb="2" eb="3">
      <t>コウ</t>
    </rPh>
    <phoneticPr fontId="9"/>
  </si>
  <si>
    <t>第4項=(N1-1)^2*Cx*(-2*N1^2*(N1^2+2*N1+1)*x1^2-2*N1^2*(2*N1+2)*L1*x1-2*N1^2*L1^2)</t>
    <rPh sb="0" eb="1">
      <t>ダイ</t>
    </rPh>
    <rPh sb="2" eb="3">
      <t>コウ</t>
    </rPh>
    <phoneticPr fontId="9"/>
  </si>
  <si>
    <t>第4項=(N1-1)^2*Cx*((-2*N1^4-4*N1^3-2*N1^2)*x1^2+(-4*N1^3-4*N1^2)*L1*x1-2*N1^2*L1^2)</t>
    <rPh sb="0" eb="1">
      <t>ダイ</t>
    </rPh>
    <rPh sb="2" eb="3">
      <t>コウ</t>
    </rPh>
    <phoneticPr fontId="9"/>
  </si>
  <si>
    <t>第4項=(N1-1)^2*((N1^2-1)*x1^2+(2*N1-2)*L1*x1)*((-2*N1^4-4*N1^3-2*N1^2)*x1^2+(-4*N1^3-4*N1^2)*L1*x1-2*N1^2*L1^2)</t>
    <rPh sb="0" eb="1">
      <t>ダイ</t>
    </rPh>
    <rPh sb="2" eb="3">
      <t>コウ</t>
    </rPh>
    <phoneticPr fontId="9"/>
  </si>
  <si>
    <t>第6項=(N1-1)^2*((N1^6+2*N1^5-N1^4-4*N1^3-N1^2+2*N1+1)*x1^4+(4*N1^5+4*N1^4-8*N1^3-8*N1^2+4*N1+4)*L1*x1^3+(6*N1^4-12*N1^2+6)*L1^2*x1^2+(4*N1^3-4*N1^2-4*N1+4)*L1^3*x1+(N1^2-2*N1+1)*L1^4)</t>
    <phoneticPr fontId="9"/>
  </si>
  <si>
    <t>D1^4=(x1^2+2*L1*x1+L1^2)^2</t>
    <phoneticPr fontId="9"/>
  </si>
  <si>
    <t>D1^4=((x1^2+2*L1*x1)^2+2*L1^2*(x1^2+2*L1*x1)+L1^4)</t>
    <phoneticPr fontId="9"/>
  </si>
  <si>
    <t>D1^4=((x1^4+4*L1*x1^3+4*L1^2*x1^2)+(2*L1^2*x1^2+4*L1^3*x1)+L1^4)</t>
    <phoneticPr fontId="9"/>
  </si>
  <si>
    <t>D1^4=(x1^4+4*L1*x1^3+6*L1^2*x1^2+4*L1^3*x1+L1^4)</t>
    <phoneticPr fontId="9"/>
  </si>
  <si>
    <t>第3項=(N1-1)^2*(N1^2+2*N1+1)*(x1^4+4*L1*x1^3+6*L1^2*x1^2+4*L1^3*x1+L1^4)</t>
    <rPh sb="0" eb="1">
      <t>ダイ</t>
    </rPh>
    <rPh sb="2" eb="3">
      <t>コウ</t>
    </rPh>
    <phoneticPr fontId="9"/>
  </si>
  <si>
    <t>第3項=(N1-1)^2*((N1^2+2*N1+1)*x1^4+4*(N1^2+2*N1+1)*L1*x1^3+6*(N1^2+2*N1+1)*L1^2*x1^2+4*(N1^2+2*N1+1)*L1^3*x1+(N1^2+2*N1+1)*L1^4)</t>
    <rPh sb="0" eb="1">
      <t>ダイ</t>
    </rPh>
    <rPh sb="2" eb="3">
      <t>コウ</t>
    </rPh>
    <phoneticPr fontId="9"/>
  </si>
  <si>
    <t>第3項=(N1-1)^2*((N1^2+2*N1+1)*x1^4+(4*N1^2+8*N1+4)*L1*x1^3+(6*N1^2+12*N1+6)*L1^2*x1^2+(4*N1^2+8*N1+4)*L1^3*x1+(N1^2+2*N1+1)*L1^4)</t>
    <rPh sb="0" eb="1">
      <t>ダイ</t>
    </rPh>
    <rPh sb="2" eb="3">
      <t>コウ</t>
    </rPh>
    <phoneticPr fontId="9"/>
  </si>
  <si>
    <t>x1^3の項=(4*N1^5+4*N1^4)*L1*x1^3+(4*N1^4+12*N1^3+8*N1^2)*L1*x1^3+(4*N1^2+8*N1+4)*L1*x1^3+(-8*N1^5-8*N1^4+8*N1^3+8*N1^2)*L1*x1^3+(-4*N1^4-12*N1^3-12*N1^2-12*N1-8)*L1*x1^3+(4*N1^5+4*N1^4-8*N1^3-8*N1^2+4*N1+4)*L1*x1^3</t>
    <rPh sb="5" eb="6">
      <t>コウ</t>
    </rPh>
    <phoneticPr fontId="9"/>
  </si>
  <si>
    <t>x1^3の項=(4*N1^5+4*N1^4+4*N1^4+12*N1^3+8*N1^2+4*N1^2+8*N1+4-8*N1^5-8*N1^4+8*N1^3+8*N1^2-4*N1^4-12*N1^3-12*N1^2-12*N1-8+4*N1^5+4*N1^4-8*N1^3-8*N1^2+4*N1+4)*L1*x1^3</t>
    <rPh sb="5" eb="6">
      <t>コウ</t>
    </rPh>
    <phoneticPr fontId="9"/>
  </si>
  <si>
    <t>x1^3の項=(4*N1^5-8*N1^5+4*N1^5+4*N1^4+4*N1^4-8*N1^4-4*N1^4+4*N1^4+12*N1^3-12*N1^3+8*N1^3-8*N1^3+8*N1^2+4*N1^2+8*N1^2-12*N1^2-8*N1^2+8*N1-12*N1+4*N1+4-8+4)*L1*x1^3</t>
    <rPh sb="5" eb="6">
      <t>コウ</t>
    </rPh>
    <phoneticPr fontId="9"/>
  </si>
  <si>
    <t>x1^3の項=((4-8+4)*N1^5+(4+4-8-4+4)*N1^4+(12-12+8-8)*N1^3+(8+4+8-12-8)*N1^2+(8-12+4)*N1+(4-8+4))*L1*x1^3</t>
    <rPh sb="5" eb="6">
      <t>コウ</t>
    </rPh>
    <phoneticPr fontId="9"/>
  </si>
  <si>
    <t>x1^3の項=0</t>
    <rPh sb="5" eb="6">
      <t>コウ</t>
    </rPh>
    <phoneticPr fontId="9"/>
  </si>
  <si>
    <t>第1項=(N1-1)^2*((N1^6+2*N1^5+N1^4)*x1^4+(4*N1^5+4*N1^4)*L1*x1^3+4*N1^4*L1^2*x1^2)</t>
    <phoneticPr fontId="9"/>
  </si>
  <si>
    <t>第2項=(N1-1)^2*((2*N1^4+4*N1^3+2*N1^2)*x1^4+(4*N1^4+12*N1^3+8*N1^2)*L1*x1^3+(2*N1^4+12*N1^3+10*N1^2)*L1^2*x1^2+(4*N1^3+4*N1^2)*L1^3*x1)</t>
    <phoneticPr fontId="9"/>
  </si>
  <si>
    <t>Cx^2=(N1-1)^2*((N1^2+2*N1+1)*x1^4+(4*N1+4)*L1*x1^3+4*L1^2*x1^2)</t>
    <phoneticPr fontId="9"/>
  </si>
  <si>
    <t>第1項=N1^4*(N1-1)^2*((N1^2+2*N1+1)*x1^4+(4*N1+4)*L1*x1^3+4*L1^2*x1^2)</t>
    <rPh sb="0" eb="1">
      <t>ダイ</t>
    </rPh>
    <rPh sb="2" eb="3">
      <t>コウ</t>
    </rPh>
    <phoneticPr fontId="9"/>
  </si>
  <si>
    <t>k1=-N1^2</t>
    <phoneticPr fontId="9"/>
  </si>
  <si>
    <t>Cx=(N1^2-1)*x1^2+(2*N1-2)*L1*x1</t>
    <phoneticPr fontId="9"/>
  </si>
  <si>
    <t>第4項=(N1-1)^2*((-2*N1^4-4*N1^3-2*N1^2)*((N1^2-1)*x1^2+(2*N1-2)*L1*x1)*x1^2+(-4*N1^3-4*N1^2)*((N1^2-1)*x1^2+(2*N1-2)*L1*x1)*L1*x1-2*N1^2*((N1^2-1)*x1^2+(2*N1-2)*L1*x1)*L1^2)</t>
    <rPh sb="0" eb="1">
      <t>ダイ</t>
    </rPh>
    <rPh sb="2" eb="3">
      <t>コウ</t>
    </rPh>
    <phoneticPr fontId="9"/>
  </si>
  <si>
    <t>第4項=(N1-1)^2*((-2*N1^4-4*N1^3-2*N1^2)*((N1^2-1)*x1^4+(2*N1-2)*L1*x1^3)+(-4*N1^3-4*N1^2)*((N1^2-1)*L1*x1^3+(2*N1-2)*L1^2*x1^2)-2*N1^2*((N1^2-1)*L1^2*x1^2+(2*N1-2)*L1^3*x1))</t>
    <rPh sb="0" eb="1">
      <t>ダイ</t>
    </rPh>
    <rPh sb="2" eb="3">
      <t>コウ</t>
    </rPh>
    <phoneticPr fontId="9"/>
  </si>
  <si>
    <t>第4項=(N1-1)^2*((-2*N1^4-4*N1^3-2*N1^2)*(N1^2-1)*x1^4+(-2*N1^4-4*N1^3-2*N1^2)*(2*N1-2)*L1*x1^3+(-4*N1^3-4*N1^2)*(N1^2-1)*L1*x1^3+(-4*N1^3-4*N1^2)*(2*N1-2)*L1^2*x1^2-2*N1^2*(N1^2-1)*L1^2*x1^2-2*N1^2*(2*N1-2)*L1^3*x1)</t>
    <rPh sb="0" eb="1">
      <t>ダイ</t>
    </rPh>
    <rPh sb="2" eb="3">
      <t>コウ</t>
    </rPh>
    <phoneticPr fontId="9"/>
  </si>
  <si>
    <t>第4項=(N1-1)^2*((-2*N1^4*(N1^2-1)-4*N1^3*(N1^2-1)-2*N1^2*(N1^2-1))*x1^4+(-2*N1^4*(2*N1-2)-4*N1^3*(2*N1-2)-2*N1^2*(2*N1-2))*L1*x1^3+(-4*N1^3*(N1^2-1)-4*N1^2*(N1^2-1))*L1*x1^3+(-4*N1^3*(2*N1-2)-4*N1^2*(2*N1-2))*L1^2*x1^2+(-2*N1^4+2*N1^2)*L1^2*x1^2+(-4*N1^3+4*N1^2)*L1^3*x1)</t>
    <rPh sb="0" eb="1">
      <t>ダイ</t>
    </rPh>
    <rPh sb="2" eb="3">
      <t>コウ</t>
    </rPh>
    <phoneticPr fontId="9"/>
  </si>
  <si>
    <t>第4項=(N1-1)^2*((-2*N1^6+2*N1^4-4*N1^5+4*N1^3-2*N1^4+2*N1^2)*x1^4+(-4*N1^5+4*N1^4-8*N1^4+8*N1^3-4*N1^3+4*N1^2)*L1*x1^3+(-4*N1^5+4*N1^3-4*N1^4+4*N1^2)*L1*x1^3+(-8*N1^4+8*N1^3-8*N1^3+8*N1^2)*L1^2*x1^2+(-2*N1^4+2*N1^2)*L1^2*x1^2+(-4*N1^3+4*N1^2)*L1^3*x1)</t>
    <rPh sb="0" eb="1">
      <t>ダイ</t>
    </rPh>
    <rPh sb="2" eb="3">
      <t>コウ</t>
    </rPh>
    <phoneticPr fontId="9"/>
  </si>
  <si>
    <t>第4項=(N1-1)^2*((-2*N1^6+2*N1^4-4*N1^5+4*N1^3-2*N1^4+2*N1^2)*x1^4+(-4*N1^5+4*N1^4-8*N1^4+8*N1^3-4*N1^3+4*N1^2-4*N1^5+4*N1^3-4*N1^4+4*N1^2)*L1*x1^3+(-8*N1^4+8*N1^3-8*N1^3+8*N1^2-2*N1^4+2*N1^2)*L1^2*x1^2+(-4*N1^3+4*N1^2)*L1^3*x1)</t>
    <rPh sb="0" eb="1">
      <t>ダイ</t>
    </rPh>
    <rPh sb="2" eb="3">
      <t>コウ</t>
    </rPh>
    <phoneticPr fontId="9"/>
  </si>
  <si>
    <t>第4項=(N1-1)^2*((-2*N1^6-4*N1^5+4*N1^3+2*N1^2)*x1^4+(-8*N1^5-8*N1^4+8*N1^3+8*N1^2)*L1*x1^3+(-10*N1^4+10*N1^2)*L1^2*x1^2+(-4*N1^3+4*N1^2)*L1^3*x1)</t>
    <rPh sb="0" eb="1">
      <t>ダイ</t>
    </rPh>
    <rPh sb="2" eb="3">
      <t>コウ</t>
    </rPh>
    <phoneticPr fontId="9"/>
  </si>
  <si>
    <t>x1^2の項=4*N1^4*L1^2*x1^2+(2*N1^4+12*N1^3+10*N1^2)*L1^2*x1^2+(6*N1^2+12*N1+6)*L1^2*x1^2+(-10*N1^4+10*N1^2)*L1^2*x1^2+(-2*N1^4-12*N1^3-14*N1^2-12*N1-12)*L1^2*x1^2+(6*N1^4-12*N1^2+6)*L1^2*x1^2</t>
    <rPh sb="5" eb="6">
      <t>コウ</t>
    </rPh>
    <phoneticPr fontId="9"/>
  </si>
  <si>
    <t>x1^2の項=(4*N1^4+2*N1^4+12*N1^3+10*N1^2+6*N1^2+12*N1+6-10*N1^4+10*N1^2-2*N1^4-12*N1^3-14*N1^2-12*N1-12+6*N1^4-12*N1^2+6)*L1^2*x1^2</t>
    <rPh sb="5" eb="6">
      <t>コウ</t>
    </rPh>
    <phoneticPr fontId="9"/>
  </si>
  <si>
    <t>x1^2の項=(4*N1^4+2*N1^4-10*N1^4-2*N1^4+6*N1^4+12*N1^3-12*N1^3+10*N1^2+6*N1^2+10*N1^2-14*N1^2-12*N1^2+12*N1-12*N1+6-12+6)*L1^2*x1^2</t>
    <rPh sb="5" eb="6">
      <t>コウ</t>
    </rPh>
    <phoneticPr fontId="9"/>
  </si>
  <si>
    <t>x1^2の項=((4+2-10-2+6)*N1^4+(12-12)*N1^3+(10+6+10-14-12)*N1^2+(12-12)*N1+(6-12+6))*L1^2*x1^2</t>
    <rPh sb="5" eb="6">
      <t>コウ</t>
    </rPh>
    <phoneticPr fontId="9"/>
  </si>
  <si>
    <t>x1^2の項=0</t>
    <rPh sb="5" eb="6">
      <t>コウ</t>
    </rPh>
    <phoneticPr fontId="9"/>
  </si>
  <si>
    <t>Cx=KK*x1^2+2*r1*x1</t>
    <phoneticPr fontId="9"/>
  </si>
  <si>
    <t>別の経路を通ると像点に集光するとは限らない。</t>
  </si>
  <si>
    <t>ここまでで求めた逆算式は、1本の光線からr1,k1を逆算するもので、逆算したr1,k1を使ったとしても同じ点から出た光が</t>
    <rPh sb="5" eb="6">
      <t>モト</t>
    </rPh>
    <rPh sb="8" eb="10">
      <t>ギャクサン</t>
    </rPh>
    <rPh sb="10" eb="11">
      <t>シキ</t>
    </rPh>
    <rPh sb="14" eb="15">
      <t>ホン</t>
    </rPh>
    <rPh sb="16" eb="18">
      <t>コウセン</t>
    </rPh>
    <rPh sb="26" eb="28">
      <t>ギャクサン</t>
    </rPh>
    <rPh sb="34" eb="36">
      <t>ギャクサン</t>
    </rPh>
    <rPh sb="44" eb="45">
      <t>ツカ</t>
    </rPh>
    <rPh sb="51" eb="52">
      <t>オナ</t>
    </rPh>
    <rPh sb="53" eb="54">
      <t>テン</t>
    </rPh>
    <rPh sb="56" eb="57">
      <t>デ</t>
    </rPh>
    <rPh sb="58" eb="59">
      <t>ヒカリ</t>
    </rPh>
    <phoneticPr fontId="9"/>
  </si>
  <si>
    <t>出射光の傾きm2を求めることができるが、逆にm1とm2からdy(y)/dyを求める式を導く。</t>
    <rPh sb="0" eb="2">
      <t>シュッシャ</t>
    </rPh>
    <rPh sb="2" eb="3">
      <t>コウ</t>
    </rPh>
    <rPh sb="4" eb="5">
      <t>カタム</t>
    </rPh>
    <rPh sb="9" eb="10">
      <t>モト</t>
    </rPh>
    <phoneticPr fontId="9"/>
  </si>
  <si>
    <t>Cx-Ex^2=KK*x1^2+2*r1*x1-(r1+KK*x1)^2</t>
    <phoneticPr fontId="9"/>
  </si>
  <si>
    <t>Cx-Ex^2=KK*x1^2+2*r1*x1-(r1^2+2*r1*KK*x1+KK^2*x1^2)</t>
    <phoneticPr fontId="9"/>
  </si>
  <si>
    <t>となる。Lz(0)=0とすると界面が1つの場合(i=0)にも使える。</t>
    <rPh sb="15" eb="17">
      <t>カイメン</t>
    </rPh>
    <rPh sb="21" eb="23">
      <t>バアイ</t>
    </rPh>
    <rPh sb="30" eb="31">
      <t>ツカ</t>
    </rPh>
    <phoneticPr fontId="9"/>
  </si>
  <si>
    <t>G1の2次方程式を解くと</t>
    <rPh sb="4" eb="5">
      <t>ジ</t>
    </rPh>
    <rPh sb="5" eb="8">
      <t>ホウテイシキ</t>
    </rPh>
    <rPh sb="9" eb="10">
      <t>ト</t>
    </rPh>
    <phoneticPr fontId="9"/>
  </si>
  <si>
    <t>倍率の式から逆算すると曲率半径は、</t>
    <rPh sb="0" eb="2">
      <t>バイリツ</t>
    </rPh>
    <rPh sb="3" eb="4">
      <t>シキ</t>
    </rPh>
    <rPh sb="6" eb="8">
      <t>ギャクサン</t>
    </rPh>
    <rPh sb="11" eb="13">
      <t>キョクリツ</t>
    </rPh>
    <rPh sb="13" eb="15">
      <t>ハンケイ</t>
    </rPh>
    <phoneticPr fontId="9"/>
  </si>
  <si>
    <r>
      <t>KK=-(k1+1)　</t>
    </r>
    <r>
      <rPr>
        <sz val="10"/>
        <rFont val="ＭＳ Ｐゴシック"/>
        <family val="3"/>
        <charset val="128"/>
      </rPr>
      <t>とすると</t>
    </r>
    <phoneticPr fontId="9"/>
  </si>
  <si>
    <t>これを使ってG1^2をxの関数にすると</t>
    <rPh sb="3" eb="4">
      <t>ツカ</t>
    </rPh>
    <rPh sb="13" eb="15">
      <t>カンスウ</t>
    </rPh>
    <phoneticPr fontId="9"/>
  </si>
  <si>
    <t>ここで、以後の計算で使用する形状に関する変数を導いておく。</t>
    <rPh sb="4" eb="6">
      <t>イゴ</t>
    </rPh>
    <rPh sb="7" eb="9">
      <t>ケイサン</t>
    </rPh>
    <rPh sb="10" eb="12">
      <t>シヨウ</t>
    </rPh>
    <rPh sb="14" eb="16">
      <t>ケイジョウ</t>
    </rPh>
    <rPh sb="17" eb="18">
      <t>カン</t>
    </rPh>
    <rPh sb="20" eb="22">
      <t>ヘンスウ</t>
    </rPh>
    <rPh sb="23" eb="24">
      <t>ミチビ</t>
    </rPh>
    <phoneticPr fontId="9"/>
  </si>
  <si>
    <t>円錐曲面の界面の式からx1,y1の関係は</t>
    <rPh sb="0" eb="2">
      <t>エンスイ</t>
    </rPh>
    <rPh sb="2" eb="4">
      <t>キョクメン</t>
    </rPh>
    <rPh sb="5" eb="7">
      <t>カイメン</t>
    </rPh>
    <rPh sb="8" eb="9">
      <t>シキ</t>
    </rPh>
    <rPh sb="17" eb="19">
      <t>カンケイ</t>
    </rPh>
    <phoneticPr fontId="9"/>
  </si>
  <si>
    <t>G1^2=Cx/Ex^2　を用いると</t>
    <rPh sb="14" eb="15">
      <t>モチ</t>
    </rPh>
    <phoneticPr fontId="9"/>
  </si>
  <si>
    <t>(D1+Dz)*(Cx-Ex^2)=±2*(Cx-D1*Dz)*Ex</t>
    <phoneticPr fontId="9"/>
  </si>
  <si>
    <t>(Cx-Ex^2)にCx,Exを代入すると</t>
    <rPh sb="16" eb="18">
      <t>ダイニュウ</t>
    </rPh>
    <phoneticPr fontId="9"/>
  </si>
  <si>
    <t>鏡面が複数並んでいる場合</t>
    <rPh sb="0" eb="2">
      <t>キョウメン</t>
    </rPh>
    <rPh sb="3" eb="5">
      <t>フクスウ</t>
    </rPh>
    <rPh sb="5" eb="6">
      <t>ナラ</t>
    </rPh>
    <rPh sb="10" eb="12">
      <t>バアイ</t>
    </rPh>
    <phoneticPr fontId="9"/>
  </si>
  <si>
    <t>求め方としては、上で求めたG1の逆算式が、x1によらずに成り立つようなk1を探す。</t>
    <rPh sb="0" eb="1">
      <t>モト</t>
    </rPh>
    <rPh sb="2" eb="3">
      <t>カタ</t>
    </rPh>
    <rPh sb="8" eb="9">
      <t>ウエ</t>
    </rPh>
    <rPh sb="10" eb="11">
      <t>モト</t>
    </rPh>
    <rPh sb="16" eb="18">
      <t>ギャクサン</t>
    </rPh>
    <rPh sb="18" eb="19">
      <t>シキ</t>
    </rPh>
    <rPh sb="28" eb="29">
      <t>ナ</t>
    </rPh>
    <rPh sb="30" eb="31">
      <t>タ</t>
    </rPh>
    <rPh sb="38" eb="39">
      <t>サガ</t>
    </rPh>
    <phoneticPr fontId="9"/>
  </si>
  <si>
    <t>y1=m1*D1の両辺を2乗すると、y1^2=Cxであるから</t>
    <rPh sb="9" eb="11">
      <t>リョウヘン</t>
    </rPh>
    <rPh sb="13" eb="14">
      <t>ジョウ</t>
    </rPh>
    <phoneticPr fontId="9"/>
  </si>
  <si>
    <t>これらを、上の鏡面での逆算計算中のm1,m2とG1の関係式に代入する</t>
    <rPh sb="5" eb="6">
      <t>ウエ</t>
    </rPh>
    <rPh sb="7" eb="9">
      <t>キョウメン</t>
    </rPh>
    <rPh sb="11" eb="13">
      <t>ギャクサン</t>
    </rPh>
    <rPh sb="13" eb="15">
      <t>ケイサン</t>
    </rPh>
    <rPh sb="15" eb="16">
      <t>チュウ</t>
    </rPh>
    <rPh sb="26" eb="28">
      <t>カンケイ</t>
    </rPh>
    <rPh sb="28" eb="29">
      <t>シキ</t>
    </rPh>
    <rPh sb="30" eb="32">
      <t>ダイニュウ</t>
    </rPh>
    <phoneticPr fontId="9"/>
  </si>
  <si>
    <t>N1=n2/n1として</t>
    <phoneticPr fontId="9"/>
  </si>
  <si>
    <t>屈折の場合の逆算で求めた式</t>
    <rPh sb="0" eb="2">
      <t>クッセツ</t>
    </rPh>
    <rPh sb="3" eb="5">
      <t>バアイ</t>
    </rPh>
    <rPh sb="6" eb="8">
      <t>ギャクサン</t>
    </rPh>
    <rPh sb="9" eb="10">
      <t>モト</t>
    </rPh>
    <rPh sb="12" eb="13">
      <t>シキ</t>
    </rPh>
    <phoneticPr fontId="9"/>
  </si>
  <si>
    <t>mw1は</t>
    <phoneticPr fontId="9"/>
  </si>
  <si>
    <t>これを代入して</t>
    <rPh sb="3" eb="5">
      <t>ダイニュウ</t>
    </rPh>
    <phoneticPr fontId="9"/>
  </si>
  <si>
    <t>そこで、まずx1の1次と0次の項についてのみ計算し、解の可能性のあるものを探す。</t>
    <rPh sb="10" eb="11">
      <t>ジ</t>
    </rPh>
    <rPh sb="13" eb="14">
      <t>ジ</t>
    </rPh>
    <rPh sb="15" eb="16">
      <t>コウ</t>
    </rPh>
    <rPh sb="22" eb="24">
      <t>ケイサン</t>
    </rPh>
    <rPh sb="26" eb="27">
      <t>カイ</t>
    </rPh>
    <rPh sb="28" eb="31">
      <t>カノウセイ</t>
    </rPh>
    <rPh sb="37" eb="38">
      <t>サガ</t>
    </rPh>
    <phoneticPr fontId="9"/>
  </si>
  <si>
    <t>x1の1次と0次の項のみを使用して計算し、計算途中でx1の2次以上の項が出てきた場合はそれも省略する。</t>
    <rPh sb="4" eb="5">
      <t>ジ</t>
    </rPh>
    <rPh sb="7" eb="8">
      <t>ジ</t>
    </rPh>
    <rPh sb="9" eb="10">
      <t>コウ</t>
    </rPh>
    <rPh sb="13" eb="15">
      <t>シヨウ</t>
    </rPh>
    <rPh sb="17" eb="19">
      <t>ケイサン</t>
    </rPh>
    <rPh sb="21" eb="23">
      <t>ケイサン</t>
    </rPh>
    <rPh sb="23" eb="25">
      <t>トチュウ</t>
    </rPh>
    <rPh sb="30" eb="33">
      <t>ジイジョウ</t>
    </rPh>
    <rPh sb="34" eb="35">
      <t>コウ</t>
    </rPh>
    <rPh sb="36" eb="37">
      <t>デ</t>
    </rPh>
    <rPh sb="40" eb="42">
      <t>バアイ</t>
    </rPh>
    <rPh sb="46" eb="48">
      <t>ショウリャク</t>
    </rPh>
    <phoneticPr fontId="9"/>
  </si>
  <si>
    <t>Ex^2=2*KK*(N1-1)*L1*x1+(N1-1)^2*L1^2</t>
    <phoneticPr fontId="9"/>
  </si>
  <si>
    <t>Ex^4=4*KK*(N1-1)^3*L1^3*x1+(N1-1)^4*L1^4</t>
    <phoneticPr fontId="9"/>
  </si>
  <si>
    <t>これらを代入して</t>
    <rPh sb="4" eb="6">
      <t>ダイニュウ</t>
    </rPh>
    <phoneticPr fontId="9"/>
  </si>
  <si>
    <t>N1^2-1-KK=0</t>
    <phoneticPr fontId="9"/>
  </si>
  <si>
    <t>N1^2-1+(k1+1)=0</t>
    <phoneticPr fontId="9"/>
  </si>
  <si>
    <t>N1^2+k1=0</t>
    <phoneticPr fontId="9"/>
  </si>
  <si>
    <t>N1=n2/n1 であるから</t>
    <phoneticPr fontId="9"/>
  </si>
  <si>
    <t>これより、x1の0次の項は常に0であり、x1の1次の項が0になる条件は</t>
    <rPh sb="9" eb="10">
      <t>ジ</t>
    </rPh>
    <rPh sb="11" eb="12">
      <t>コウ</t>
    </rPh>
    <rPh sb="13" eb="14">
      <t>ツネ</t>
    </rPh>
    <rPh sb="24" eb="25">
      <t>ジ</t>
    </rPh>
    <rPh sb="26" eb="27">
      <t>コウ</t>
    </rPh>
    <rPh sb="32" eb="34">
      <t>ジョウケン</t>
    </rPh>
    <phoneticPr fontId="9"/>
  </si>
  <si>
    <t>であることがわかる。KK=-(k1+1)　を代入して</t>
    <rPh sb="22" eb="24">
      <t>ダイニュウ</t>
    </rPh>
    <phoneticPr fontId="9"/>
  </si>
  <si>
    <t>KK=N1^2-1</t>
    <phoneticPr fontId="9"/>
  </si>
  <si>
    <t>Cx=KK*x1^2+2*r1*x1</t>
  </si>
  <si>
    <t>r1=(N1-1)*L1</t>
    <phoneticPr fontId="9"/>
  </si>
  <si>
    <t>r1=(N1-1)*L1 かつ k1=-N1^2 の場合の各変数を調べると</t>
    <rPh sb="26" eb="28">
      <t>バアイ</t>
    </rPh>
    <rPh sb="29" eb="32">
      <t>カクヘンスウ</t>
    </rPh>
    <rPh sb="33" eb="34">
      <t>シラ</t>
    </rPh>
    <phoneticPr fontId="9"/>
  </si>
  <si>
    <t>Ex=(N1^2-1)*x1+(N1-1)*L1</t>
    <phoneticPr fontId="9"/>
  </si>
  <si>
    <t>Ex=(N1+1)*(N1-1)*x1+(N1-1)*L1</t>
    <phoneticPr fontId="9"/>
  </si>
  <si>
    <t>これらを代入するが、式が長くなるので各項ごとに分けて計算する。</t>
    <rPh sb="4" eb="6">
      <t>ダイニュウ</t>
    </rPh>
    <rPh sb="10" eb="11">
      <t>シキ</t>
    </rPh>
    <rPh sb="12" eb="13">
      <t>ナガ</t>
    </rPh>
    <rPh sb="18" eb="20">
      <t>カクコウ</t>
    </rPh>
    <rPh sb="23" eb="24">
      <t>ワ</t>
    </rPh>
    <rPh sb="26" eb="28">
      <t>ケイサン</t>
    </rPh>
    <phoneticPr fontId="9"/>
  </si>
  <si>
    <t>より</t>
    <phoneticPr fontId="9"/>
  </si>
  <si>
    <t>N1^4*Cx^2+2*N1^2*(N1+1)*(N1-1)*D1^2*Cx+(N1+1)^2*(N1-1)^2*D1^4-2*N1^2*Cx*Ex^2-2*(N1^2+1)*D1^2*Ex^2+Ex^4=0</t>
  </si>
  <si>
    <t>Cx=2*(N1-1)*L1*x1</t>
    <phoneticPr fontId="9"/>
  </si>
  <si>
    <t>D1^4=(4*L1*x1+L1^2)*L1^2</t>
    <phoneticPr fontId="9"/>
  </si>
  <si>
    <t>Ex^2=(N1-1)*(2*KK*x1+(N1-1)*L1)*L1</t>
    <phoneticPr fontId="9"/>
  </si>
  <si>
    <t>D1^2=2*L1*x1+L1^2</t>
    <phoneticPr fontId="9"/>
  </si>
  <si>
    <t>D1^2=(2*x1+L1)*L1</t>
    <phoneticPr fontId="9"/>
  </si>
  <si>
    <t>Ex^4=(N1-1)*(4*KK*(N1-1)^2*L1*x1+(N1-1)^3*L1^2)*L1^2</t>
    <phoneticPr fontId="9"/>
  </si>
  <si>
    <t>2*N1^2*(N1+1)*(N1-1)*(2*x1+L1)*L1*2*(N1-1)*L1*x1+(N1+1)^2*(N1-1)^2*(4*L1*x1+L1^2)*L1^2-2*N1^2*2*(N1-1)*L1*x1*(N1-1)*(2*KK*x1+(N1-1)*L1)*L1-2*(N1^2+1)*(2*x1+L1)*L1*(N1-1)*(2*KK*x1+(N1-1)*L1)*L1+(N1-1)*(4*KK*(N1-1)^2*L1*x1+(N1-1)^3*L1^2)*L1^2=0</t>
    <phoneticPr fontId="9"/>
  </si>
  <si>
    <t>4*N1^2*(N1+1)*(N1-1)^2*(2*x1+L1)*L1^2*x1+(N1+1)^2*(N1-1)^2*(4*L1*x1+L1^2)*L1^2-4*N1^2*(N1-1)^2*(2*KK*x1+(N1-1)*L1)*L1^2*x1-2*(N1-1)*(N1^2+1)*(2*x1+L1)*(2*KK*x1+(N1-1)*L1)*L1^2+(N1-1)*(4*KK*(N1-1)^2*L1*x1+(N1-1)^3*L1^2)*L1^2=0</t>
    <phoneticPr fontId="9"/>
  </si>
  <si>
    <t>4*N1^2*(N1+1)*(N1-1)*(2*x1+L1)*x1+(N1+1)^2*(N1-1)*(4*L1*x1+L1^2)-4*N1^2*(N1-1)*(2*KK*x1+(N1-1)*L1)*x1-2*(N1^2+1)*(2*x1+L1)*(2*KK*x1+(N1-1)*L1)+4*KK*(N1-1)^2*L1*x1+(N1-1)^3*L1^2=0</t>
    <phoneticPr fontId="9"/>
  </si>
  <si>
    <t>4*N1^2*(N1^2-1)*L1*x1+(N1^2+2*N1+1)*(N1-1)*(4*L1*x1+L1^2)+(-4*N1^3+4*N1^2)*(N1-1)*L1*x1+(-2*N1^2-2)*(2*x1*(2*KK*x1+(N1-1)*L1)+L1*(2*KK*x1+(N1-1)*L1))+4*KK*(N1^2-2*N1+1)*L1*x1+(N1^3-3*N1^2+3*N1-1)*L1^2=0</t>
    <phoneticPr fontId="9"/>
  </si>
  <si>
    <t>(4*N1^4-4*N1^2)*L1*x1+((N1^2+2*N1+1)*N1-(N1^2+2*N1+1))*(4*L1*x1+L1^2)+((-4*N1^3+4*N1^2)*N1-(-4*N1^3+4*N1^2))*L1*x1+(-2*N1^2-2)*(2*(N1-1)*L1*x1+2*KK*L1*x1+(N1-1)*L1^2)+(4*KK*N1^2-8*KK*N1+4*KK)*L1*x1+(N1^3-3*N1^2+3*N1-1)*L1^2=0</t>
    <phoneticPr fontId="9"/>
  </si>
  <si>
    <t>(4*N1^4-4*N1^2)*L1*x1+(N1^3+2*N1^2+N1-N1^2-2*N1-1)*(4*L1*x1+L1^2)+(-4*N1^4+4*N1^3+4*N1^3-4*N1^2)*L1*x1+(-2*N1^2-2)*((2*N1-2+2*KK)*L1*x1+(N1-1)*L1^2)+(4*KK*N1^2-8*KK*N1+4*KK)*L1*x1+(N1^3-3*N1^2+3*N1-1)*L1^2=0</t>
    <phoneticPr fontId="9"/>
  </si>
  <si>
    <t>(4*N1^4-4*N1^2)*L1*x1+(N1^3+N1^2-N1-1)*(4*L1*x1+L1^2)+(-4*N1^4+8*N1^3-4*N1^2)*L1*x1+(-2*N1^2-2)*(2*N1-2+2*KK)*L1*x1+(-2*N1^2-2)*(N1-1)*L1^2+(4*KK*N1^2-8*KK*N1+4*KK)*L1*x1+(N1^3-3*N1^2+3*N1-1)*L1^2=0</t>
    <phoneticPr fontId="9"/>
  </si>
  <si>
    <t>(4*N1^4-4*N1^2)*L1*x1+4*(N1^3+N1^2-N1-1)*L1*x1+(N1^3+N1^2-N1-1)*L1^2+(-4*N1^4+8*N1^3-4*N1^2)*L1*x1+(2*(-2*N1^2-2)*N1-2*(-2*N1^2-2)+2*(-2*N1^2-2)*KK)*L1*x1+(-2*N1^2-2)*(N1-1)*L1^2+(4*KK*N1^2-8*KK*N1+4*KK)*L1*x1+(N1^3-3*N1^2+3*N1-1)*L1^2=0</t>
    <phoneticPr fontId="9"/>
  </si>
  <si>
    <t>(4*N1^4-4*N1^2)*L1*x1+4*(N1^3+N1^2-N1-1)*L1*x1+(N1^3+N1^2-N1-1)*L1^2+(-4*N1^4+8*N1^3-4*N1^2)*L1*x1+(-4*N1^3-4*N1+4*N1^2+4-4*KK*N1^2-4*KK)*L1*x1+((-2*N1^2-2)*N1-(-2*N1^2-2))*L1^2+(4*KK*N1^2-8*KK*N1+4*KK)*L1*x1+(N1^3-3*N1^2+3*N1-1)*L1^2=0</t>
    <phoneticPr fontId="9"/>
  </si>
  <si>
    <t>(4*N1^4-4*N1^2)*L1*x1+(4*N1^3+4*N1^2-4*N1-4)*L1*x1+(N1^3+N1^2-N1-1)*L1^2+(-4*N1^4+8*N1^3-4*N1^2)*L1*x1+(-4*N1^3+4*N1^2-4*N1+4-4*KK*N1^2-4*KK)*L1*x1+(-2*N1^3+2*N1^2-2*N1+2)*L1^2+(4*KK*N1^2-8*KK*N1+4*KK)*L1*x1+(N1^3-3*N1^2+3*N1-1)*L1^2=0</t>
    <phoneticPr fontId="9"/>
  </si>
  <si>
    <t>(4*N1^4-4*N1^2)*L1*x1+(4*N1^3+4*N1^2-4*N1-4)*L1*x1+(-4*N1^4+8*N1^3-4*N1^2)*L1*x1+(-4*N1^3+4*N1^2-4*N1+4-4*KK*N1^2-4*KK)*L1*x1+(4*KK*N1^2-8*KK*N1+4*KK)*L1*x1+(N1^3+N1^2-N1-1)*L1^2+(-2*N1^3+2*N1^2-2*N1+2)*L1^2+(N1^3-3*N1^2+3*N1-1)*L1^2=0</t>
    <phoneticPr fontId="9"/>
  </si>
  <si>
    <t>(4*N1^4-4*N1^2+4*N1^3+4*N1^2-4*N1-4-4*N1^4+8*N1^3-4*N1^2-4*N1^3+4*N1^2-4*N1+4-4*KK*N1^2-4*KK+4*KK*N1^2-8*KK*N1+4*KK)*L1*x1+(N1^3+N1^2-N1-1-2*N1^3+2*N1^2-2*N1+2+N1^3-3*N1^2+3*N1-1)*L1^2=0</t>
    <phoneticPr fontId="9"/>
  </si>
  <si>
    <t>(4*N1^4-4*N1^4+4*N1^3+8*N1^3-4*N1^3-4*N1^2+4*N1^2-4*N1^2+4*N1^2-4*N1-4*N1-4+4-4*KK*N1^2+4*KK*N1^2-8*KK*N1-4*KK+4*KK)*L1*x1+(N1^3-2*N1^3+N1^3+N1^2+2*N1^2-3*N1^2-N1-2*N1+3*N1-1+2-1)*L1^2=0</t>
    <phoneticPr fontId="9"/>
  </si>
  <si>
    <t>((4-4)*N1^4+(4+8-4)*N1^3+(-4+4-4+4)*N1^2+(-4-4)*N1+(-4+4)+(-4*KK+4*KK)*N1^2+(-8*KK*N1)+(-4*KK+4*KK))*L1*x1+((1-2+1)*N1^3+(1+2-3)*N1^2+(-1-2+3)*N1+(-1+2-1))*L1^2=0</t>
    <phoneticPr fontId="9"/>
  </si>
  <si>
    <t>(8*N1^3-8*N1-8*KK*N1)*L1*x1=0</t>
    <phoneticPr fontId="9"/>
  </si>
  <si>
    <t>8*N1*(N1^2-1-KK)*L1*x1=0</t>
    <phoneticPr fontId="9"/>
  </si>
  <si>
    <t>(N1^2-1-KK)*x1=0</t>
    <phoneticPr fontId="9"/>
  </si>
  <si>
    <t>k1=-(n2/n1)^2</t>
    <phoneticPr fontId="9"/>
  </si>
  <si>
    <t>の各項は</t>
    <rPh sb="1" eb="3">
      <t>カクコウ</t>
    </rPh>
    <phoneticPr fontId="9"/>
  </si>
  <si>
    <t>となる。</t>
    <phoneticPr fontId="9"/>
  </si>
  <si>
    <t>これで、すべての項が0になることが確認できた。従ってx^1の項から求めた次式が解である。</t>
    <rPh sb="8" eb="9">
      <t>コウ</t>
    </rPh>
    <rPh sb="17" eb="19">
      <t>カクニン</t>
    </rPh>
    <rPh sb="23" eb="24">
      <t>シタガ</t>
    </rPh>
    <rPh sb="30" eb="31">
      <t>コウ</t>
    </rPh>
    <rPh sb="33" eb="34">
      <t>モト</t>
    </rPh>
    <rPh sb="36" eb="38">
      <t>ジシキ</t>
    </rPh>
    <rPh sb="39" eb="40">
      <t>カイ</t>
    </rPh>
    <phoneticPr fontId="9"/>
  </si>
  <si>
    <t>N1^4*Cx^2+2*N1^2*(N1+1)*(N1-1)*D1^2*Cx+(N1+1)^2*(N1-1)^2*D1^4-2*(N1^2*Cx+(N1^2+1)*D1^2)*Ex^2+Ex^4=0</t>
    <phoneticPr fontId="9"/>
  </si>
  <si>
    <t>r(i+1)=(N(i+1)-1)*(L(i+1)-Lz(i))</t>
    <phoneticPr fontId="9"/>
  </si>
  <si>
    <t>r(i+1)=(n(i+2)/n(i+1)-1)*(L(i+1)-Lz(i))</t>
    <phoneticPr fontId="9"/>
  </si>
  <si>
    <t>k(i+1)=-(n(i+2)/n(i+1))^2</t>
    <phoneticPr fontId="9"/>
  </si>
  <si>
    <t>となる。当然ながら第一界面で反射した光が像点に集光していないと、第二界面の像点には集光しない。</t>
    <rPh sb="4" eb="6">
      <t>トウゼン</t>
    </rPh>
    <rPh sb="9" eb="11">
      <t>ダイイチ</t>
    </rPh>
    <rPh sb="11" eb="13">
      <t>カイメン</t>
    </rPh>
    <rPh sb="14" eb="16">
      <t>ハンシャ</t>
    </rPh>
    <rPh sb="18" eb="19">
      <t>ヒカリ</t>
    </rPh>
    <rPh sb="20" eb="21">
      <t>ゾウ</t>
    </rPh>
    <rPh sb="21" eb="22">
      <t>テン</t>
    </rPh>
    <rPh sb="23" eb="25">
      <t>シュウコウ</t>
    </rPh>
    <rPh sb="32" eb="34">
      <t>ダイニ</t>
    </rPh>
    <rPh sb="34" eb="36">
      <t>カイメン</t>
    </rPh>
    <rPh sb="37" eb="38">
      <t>ゾウ</t>
    </rPh>
    <rPh sb="38" eb="39">
      <t>テン</t>
    </rPh>
    <rPh sb="41" eb="43">
      <t>シュウコウ</t>
    </rPh>
    <phoneticPr fontId="9"/>
  </si>
  <si>
    <t>特別な場合として、光軸上の点光源からの光を平行光にする場合を検討する。</t>
    <rPh sb="0" eb="2">
      <t>トクベツ</t>
    </rPh>
    <rPh sb="3" eb="5">
      <t>バアイ</t>
    </rPh>
    <rPh sb="9" eb="11">
      <t>コウジク</t>
    </rPh>
    <rPh sb="11" eb="12">
      <t>ジョウ</t>
    </rPh>
    <rPh sb="13" eb="14">
      <t>テン</t>
    </rPh>
    <rPh sb="14" eb="16">
      <t>コウゲン</t>
    </rPh>
    <rPh sb="19" eb="20">
      <t>ヒカリ</t>
    </rPh>
    <rPh sb="21" eb="23">
      <t>ヘイコウ</t>
    </rPh>
    <rPh sb="23" eb="24">
      <t>コウ</t>
    </rPh>
    <rPh sb="27" eb="29">
      <t>バアイ</t>
    </rPh>
    <rPh sb="30" eb="32">
      <t>ケントウ</t>
    </rPh>
    <phoneticPr fontId="9"/>
  </si>
  <si>
    <t>m1^2=Cx/D1^2　を上の式に代入して</t>
    <rPh sb="14" eb="15">
      <t>ウエ</t>
    </rPh>
    <rPh sb="16" eb="17">
      <t>シキ</t>
    </rPh>
    <rPh sb="17" eb="18">
      <t>サンシキ</t>
    </rPh>
    <rPh sb="18" eb="20">
      <t>ダイニュウ</t>
    </rPh>
    <phoneticPr fontId="9"/>
  </si>
  <si>
    <t>これにより、解となる可能性のあるk1がわかった。　k1がこの値のときに本当にx1の高次の項が0になるか確認する。</t>
    <rPh sb="6" eb="7">
      <t>カイ</t>
    </rPh>
    <rPh sb="10" eb="13">
      <t>カノウセイ</t>
    </rPh>
    <rPh sb="30" eb="31">
      <t>アタイ</t>
    </rPh>
    <rPh sb="35" eb="37">
      <t>ホントウ</t>
    </rPh>
    <rPh sb="41" eb="43">
      <t>コウジ</t>
    </rPh>
    <rPh sb="44" eb="45">
      <t>コウ</t>
    </rPh>
    <rPh sb="51" eb="53">
      <t>カクニン</t>
    </rPh>
    <phoneticPr fontId="9"/>
  </si>
  <si>
    <t>次に、平行光を像点に収束させる場合を検討する。</t>
    <rPh sb="0" eb="1">
      <t>ツギ</t>
    </rPh>
    <rPh sb="3" eb="5">
      <t>ヘイコウ</t>
    </rPh>
    <rPh sb="5" eb="6">
      <t>コウ</t>
    </rPh>
    <rPh sb="7" eb="8">
      <t>ゾウ</t>
    </rPh>
    <rPh sb="8" eb="9">
      <t>テン</t>
    </rPh>
    <rPh sb="10" eb="12">
      <t>シュウソク</t>
    </rPh>
    <rPh sb="15" eb="17">
      <t>バアイ</t>
    </rPh>
    <rPh sb="18" eb="20">
      <t>ケントウ</t>
    </rPh>
    <phoneticPr fontId="9"/>
  </si>
  <si>
    <t>この場合は、焦点距離の位置に像ができるから</t>
    <rPh sb="2" eb="4">
      <t>バアイ</t>
    </rPh>
    <rPh sb="6" eb="8">
      <t>ショウテン</t>
    </rPh>
    <rPh sb="8" eb="10">
      <t>キョリ</t>
    </rPh>
    <rPh sb="11" eb="13">
      <t>イチ</t>
    </rPh>
    <rPh sb="14" eb="15">
      <t>ゾウ</t>
    </rPh>
    <phoneticPr fontId="9"/>
  </si>
  <si>
    <t>Lz1=f1</t>
    <phoneticPr fontId="9"/>
  </si>
  <si>
    <t>Lz1=n2/(n2-n1)*r1</t>
    <phoneticPr fontId="9"/>
  </si>
  <si>
    <t>r1=Lz1/(n2/(n2-n1))</t>
    <phoneticPr fontId="9"/>
  </si>
  <si>
    <t>r1=(n2-n1)/n2*Lz1</t>
    <phoneticPr fontId="9"/>
  </si>
  <si>
    <t>r1=(N1-1)/N1*Lz1</t>
    <phoneticPr fontId="9"/>
  </si>
  <si>
    <t>r1=(n2/n1-1)/(n2/n1)*Lz1</t>
    <phoneticPr fontId="9"/>
  </si>
  <si>
    <t>まず、比較的計算が簡単な鏡面の場合について検討する。</t>
    <phoneticPr fontId="9"/>
  </si>
  <si>
    <t>r(i+1)=(N(i+1)-1)/N(i+1)*Lz(i+1)</t>
    <phoneticPr fontId="9"/>
  </si>
  <si>
    <t>k1=-(n1/n2)^2</t>
    <phoneticPr fontId="9"/>
  </si>
  <si>
    <t>k(i+1)=-(n(i+1)/n(i+2))^2</t>
    <phoneticPr fontId="9"/>
  </si>
  <si>
    <t>平行光を1点に集光する界面を持つレンズを考えれば、円錐曲面で任意の点に集光できることになる。</t>
    <rPh sb="0" eb="2">
      <t>ヘイコウ</t>
    </rPh>
    <rPh sb="2" eb="3">
      <t>コウ</t>
    </rPh>
    <rPh sb="5" eb="6">
      <t>テン</t>
    </rPh>
    <rPh sb="7" eb="9">
      <t>シュウコウ</t>
    </rPh>
    <rPh sb="11" eb="13">
      <t>カイメン</t>
    </rPh>
    <rPh sb="14" eb="15">
      <t>モ</t>
    </rPh>
    <rPh sb="20" eb="21">
      <t>カンガ</t>
    </rPh>
    <rPh sb="25" eb="27">
      <t>エンスイ</t>
    </rPh>
    <rPh sb="27" eb="29">
      <t>キョクメン</t>
    </rPh>
    <rPh sb="30" eb="32">
      <t>ニンイ</t>
    </rPh>
    <rPh sb="33" eb="34">
      <t>テン</t>
    </rPh>
    <rPh sb="35" eb="37">
      <t>シュウコウ</t>
    </rPh>
    <phoneticPr fontId="9"/>
  </si>
  <si>
    <t>平行光になった場合のk1と同じと考え</t>
  </si>
  <si>
    <t>光学系が点光源からの光を平行光にする場合と対称であるから、屈折率n2の物質からn1の物質に光が入り</t>
    <rPh sb="0" eb="3">
      <t>コウガクケイ</t>
    </rPh>
    <rPh sb="4" eb="5">
      <t>テン</t>
    </rPh>
    <rPh sb="5" eb="7">
      <t>コウゲン</t>
    </rPh>
    <rPh sb="10" eb="11">
      <t>ヒカリ</t>
    </rPh>
    <rPh sb="12" eb="14">
      <t>ヘイコウ</t>
    </rPh>
    <rPh sb="14" eb="15">
      <t>コウ</t>
    </rPh>
    <rPh sb="18" eb="20">
      <t>バアイ</t>
    </rPh>
    <rPh sb="21" eb="23">
      <t>タイショウ</t>
    </rPh>
    <rPh sb="29" eb="31">
      <t>クッセツ</t>
    </rPh>
    <rPh sb="31" eb="32">
      <t>リツ</t>
    </rPh>
    <rPh sb="35" eb="37">
      <t>ブッシツ</t>
    </rPh>
    <rPh sb="42" eb="44">
      <t>ブッシツ</t>
    </rPh>
    <rPh sb="45" eb="46">
      <t>ヒカリ</t>
    </rPh>
    <rPh sb="47" eb="48">
      <t>ハイ</t>
    </rPh>
    <phoneticPr fontId="9"/>
  </si>
  <si>
    <t>1+2*L1/r1=L1/Lz1</t>
    <phoneticPr fontId="9"/>
  </si>
  <si>
    <t>2*L1/r1=L1/Lz1-1</t>
    <phoneticPr fontId="9"/>
  </si>
  <si>
    <t>r1=2*L1/(L1/Lz1-1)</t>
    <phoneticPr fontId="9"/>
  </si>
  <si>
    <t>r1=2*L1*Lz1/(L1-Lz1)</t>
    <phoneticPr fontId="9"/>
  </si>
  <si>
    <t>r(i+1)=2*(L(i+1)-Lz(i))*Lz(i+1)/((L(i+1)-Lz(i))-Lz(i+1))</t>
    <phoneticPr fontId="9"/>
  </si>
  <si>
    <t>r(i+1)=(n(i+2)/n(i+1)-1)/(n(i+2)/n(i+1))*Lz(i+1)</t>
    <phoneticPr fontId="9"/>
  </si>
  <si>
    <t>r(i+1)=(n(i+2)-n(i+1))/n(i+2)*Lz(i+1)</t>
    <phoneticPr fontId="9"/>
  </si>
  <si>
    <t>r(i+1)=(1-n(i+1)/n(i+2))*Lz(i+1)</t>
    <phoneticPr fontId="9"/>
  </si>
  <si>
    <t>Q1=L1*R1</t>
    <phoneticPr fontId="9"/>
  </si>
  <si>
    <t>U1=S1+Q1</t>
    <phoneticPr fontId="9"/>
  </si>
  <si>
    <t>β2=-Lz2/L1</t>
    <phoneticPr fontId="9"/>
  </si>
  <si>
    <t>r2=(n3-n2)/n2*(L2-Lz1)</t>
    <phoneticPr fontId="9"/>
  </si>
  <si>
    <t>k2=-(n3/n2)^2</t>
    <phoneticPr fontId="9"/>
  </si>
  <si>
    <t>これにより、像の位置を決めたときにはr1が決まる。</t>
    <rPh sb="6" eb="7">
      <t>ゾウ</t>
    </rPh>
    <rPh sb="8" eb="10">
      <t>イチ</t>
    </rPh>
    <rPh sb="11" eb="12">
      <t>キ</t>
    </rPh>
    <rPh sb="21" eb="22">
      <t>キ</t>
    </rPh>
    <phoneticPr fontId="9"/>
  </si>
  <si>
    <t>なお、Lz0=0とする。</t>
    <phoneticPr fontId="9"/>
  </si>
  <si>
    <t>(Lz1からの逆算式)</t>
    <rPh sb="7" eb="9">
      <t>ギャクサン</t>
    </rPh>
    <rPh sb="9" eb="10">
      <t>シキ</t>
    </rPh>
    <phoneticPr fontId="9"/>
  </si>
  <si>
    <t>(Lz(i+1)からの逆算式)</t>
    <rPh sb="11" eb="13">
      <t>ギャクサン</t>
    </rPh>
    <rPh sb="13" eb="14">
      <t>シキ</t>
    </rPh>
    <phoneticPr fontId="9"/>
  </si>
  <si>
    <t>　　反射により集光する場合</t>
    <rPh sb="2" eb="4">
      <t>ハンシャ</t>
    </rPh>
    <rPh sb="7" eb="9">
      <t>シュウコウ</t>
    </rPh>
    <rPh sb="11" eb="13">
      <t>バアイ</t>
    </rPh>
    <phoneticPr fontId="9"/>
  </si>
  <si>
    <t>　　屈折により、点光源からの光を平行光にする場合</t>
    <rPh sb="8" eb="9">
      <t>テン</t>
    </rPh>
    <rPh sb="9" eb="11">
      <t>コウゲン</t>
    </rPh>
    <rPh sb="14" eb="15">
      <t>ヒカリ</t>
    </rPh>
    <rPh sb="16" eb="18">
      <t>ヘイコウ</t>
    </rPh>
    <rPh sb="18" eb="19">
      <t>コウ</t>
    </rPh>
    <rPh sb="22" eb="24">
      <t>バアイ</t>
    </rPh>
    <phoneticPr fontId="9"/>
  </si>
  <si>
    <t>　　屈折により、平行光を集光する場合</t>
    <rPh sb="2" eb="4">
      <t>クッセツ</t>
    </rPh>
    <rPh sb="8" eb="10">
      <t>ヘイコウ</t>
    </rPh>
    <rPh sb="10" eb="11">
      <t>コウ</t>
    </rPh>
    <rPh sb="12" eb="14">
      <t>シュウコウ</t>
    </rPh>
    <rPh sb="16" eb="18">
      <t>バアイ</t>
    </rPh>
    <phoneticPr fontId="9"/>
  </si>
  <si>
    <t>この場合、前側の焦点位置に光源があることになるから、近軸計算より</t>
    <rPh sb="2" eb="4">
      <t>バアイ</t>
    </rPh>
    <rPh sb="5" eb="6">
      <t>マエ</t>
    </rPh>
    <rPh sb="7" eb="8">
      <t>タイソク</t>
    </rPh>
    <rPh sb="8" eb="10">
      <t>ショウテン</t>
    </rPh>
    <rPh sb="10" eb="12">
      <t>イチ</t>
    </rPh>
    <rPh sb="13" eb="15">
      <t>コウゲン</t>
    </rPh>
    <phoneticPr fontId="9"/>
  </si>
  <si>
    <t>R1=-n1/n2/L1</t>
    <phoneticPr fontId="9"/>
  </si>
  <si>
    <t>Q1=L1*(-n1/n2/L1)</t>
    <phoneticPr fontId="9"/>
  </si>
  <si>
    <t>S1=n1/n2</t>
    <phoneticPr fontId="9"/>
  </si>
  <si>
    <t>Q1=-n1/n2</t>
    <phoneticPr fontId="9"/>
  </si>
  <si>
    <t>U1=n1/n2+(-n1/n2)</t>
    <phoneticPr fontId="9"/>
  </si>
  <si>
    <t>U1=0</t>
    <phoneticPr fontId="9"/>
  </si>
  <si>
    <t>β2=(n1/n3)/(L1*R2)</t>
    <phoneticPr fontId="9"/>
  </si>
  <si>
    <t>k2=-(n2/n3)^2</t>
    <phoneticPr fontId="9"/>
  </si>
  <si>
    <t>近軸公式を使うと</t>
    <rPh sb="0" eb="1">
      <t>キン</t>
    </rPh>
    <rPh sb="1" eb="2">
      <t>ジク</t>
    </rPh>
    <rPh sb="2" eb="4">
      <t>コウシキ</t>
    </rPh>
    <rPh sb="5" eb="6">
      <t>ツカ</t>
    </rPh>
    <phoneticPr fontId="9"/>
  </si>
  <si>
    <t>R2=(n2-n3)/n3/r2</t>
    <phoneticPr fontId="9"/>
  </si>
  <si>
    <t>β2=(n1/n3)/(L1*(n2-n3)/n3/r2)</t>
    <phoneticPr fontId="9"/>
  </si>
  <si>
    <t>β2=n1/(L1*(n2-n3)/r2)</t>
    <phoneticPr fontId="9"/>
  </si>
  <si>
    <t>β2=n1/(n2-n3)*r2/L1</t>
    <phoneticPr fontId="9"/>
  </si>
  <si>
    <t>r2のLz2からの逆算式</t>
    <phoneticPr fontId="9"/>
  </si>
  <si>
    <t>r(i+1)=(n(i+2)-n(i+1))/n(i+2)*Lz(i+1)</t>
  </si>
  <si>
    <t>r(i+1)=(n(i+2)-n(i+1))/n(i+1)*(L(i+1)-Lz(i))</t>
    <phoneticPr fontId="9"/>
  </si>
  <si>
    <t>r1=(n2-n1)/n1*L1</t>
    <phoneticPr fontId="9"/>
  </si>
  <si>
    <t>R1=-(n2-n1)/n2/((n2-n1)/n1*L1)</t>
    <phoneticPr fontId="9"/>
  </si>
  <si>
    <t>R1=-(n2-n1)/n2/r1</t>
    <phoneticPr fontId="9"/>
  </si>
  <si>
    <t>を代入すると</t>
    <rPh sb="1" eb="3">
      <t>ダイニュウ</t>
    </rPh>
    <phoneticPr fontId="9"/>
  </si>
  <si>
    <t>r2=(n3-n2)/n3*Lz2</t>
    <phoneticPr fontId="9"/>
  </si>
  <si>
    <t>β2=n1/(n2-n3)*(n3-n2)/n3*Lz2/L1</t>
    <phoneticPr fontId="9"/>
  </si>
  <si>
    <t>β2=-n1/n3*Lz2/L1</t>
    <phoneticPr fontId="9"/>
  </si>
  <si>
    <t>n3=n1のときは</t>
    <phoneticPr fontId="9"/>
  </si>
  <si>
    <t>この場合、レンズ内で平行光になることで計算が簡単になる。</t>
    <rPh sb="2" eb="4">
      <t>バアイ</t>
    </rPh>
    <rPh sb="8" eb="9">
      <t>ナイ</t>
    </rPh>
    <rPh sb="10" eb="12">
      <t>ヘイコウ</t>
    </rPh>
    <rPh sb="12" eb="13">
      <t>コウ</t>
    </rPh>
    <rPh sb="19" eb="21">
      <t>ケイサン</t>
    </rPh>
    <rPh sb="22" eb="24">
      <t>カンタン</t>
    </rPh>
    <phoneticPr fontId="9"/>
  </si>
  <si>
    <t>像倍率は</t>
    <rPh sb="0" eb="1">
      <t>ゾウ</t>
    </rPh>
    <rPh sb="1" eb="3">
      <t>バイリツ</t>
    </rPh>
    <phoneticPr fontId="9"/>
  </si>
  <si>
    <t>第1界面は点光源からの光を平行光にし、第2界面は平行光を集光するから</t>
    <rPh sb="0" eb="1">
      <t>ダイ</t>
    </rPh>
    <rPh sb="2" eb="4">
      <t>カイメン</t>
    </rPh>
    <rPh sb="5" eb="6">
      <t>テン</t>
    </rPh>
    <rPh sb="6" eb="8">
      <t>コウゲン</t>
    </rPh>
    <rPh sb="11" eb="12">
      <t>ヒカリ</t>
    </rPh>
    <rPh sb="13" eb="15">
      <t>ヘイコウ</t>
    </rPh>
    <rPh sb="15" eb="16">
      <t>コウ</t>
    </rPh>
    <rPh sb="19" eb="20">
      <t>ダイ</t>
    </rPh>
    <rPh sb="21" eb="23">
      <t>カイメン</t>
    </rPh>
    <rPh sb="24" eb="26">
      <t>ヘイコウ</t>
    </rPh>
    <rPh sb="26" eb="27">
      <t>コウ</t>
    </rPh>
    <rPh sb="28" eb="30">
      <t>シュウコウ</t>
    </rPh>
    <phoneticPr fontId="9"/>
  </si>
  <si>
    <t>像を光源とみなす場合でL1&lt;0のときr1&lt;0となり、虚像ができる場合(Lz1&lt;0)はr2&gt;0となる。</t>
    <rPh sb="26" eb="28">
      <t>キョゾウ</t>
    </rPh>
    <rPh sb="32" eb="34">
      <t>バアイ</t>
    </rPh>
    <phoneticPr fontId="9"/>
  </si>
  <si>
    <t>第1界面は平行光を集光(虚像に)するから</t>
    <rPh sb="0" eb="1">
      <t>ダイ</t>
    </rPh>
    <rPh sb="2" eb="4">
      <t>カイメン</t>
    </rPh>
    <rPh sb="5" eb="7">
      <t>ヘイコウ</t>
    </rPh>
    <rPh sb="7" eb="8">
      <t>コウ</t>
    </rPh>
    <rPh sb="9" eb="11">
      <t>シュウコウ</t>
    </rPh>
    <rPh sb="12" eb="14">
      <t>キョゾウ</t>
    </rPh>
    <phoneticPr fontId="9"/>
  </si>
  <si>
    <t>第2界面は虚像からの光を平行光にするから</t>
    <rPh sb="0" eb="1">
      <t>ダイ</t>
    </rPh>
    <rPh sb="2" eb="4">
      <t>カイメン</t>
    </rPh>
    <rPh sb="5" eb="7">
      <t>キョゾウ</t>
    </rPh>
    <rPh sb="10" eb="11">
      <t>ヒカリ</t>
    </rPh>
    <rPh sb="12" eb="14">
      <t>ヘイコウ</t>
    </rPh>
    <rPh sb="14" eb="15">
      <t>コウ</t>
    </rPh>
    <phoneticPr fontId="9"/>
  </si>
  <si>
    <t>ビームを拡大するときはLz1&lt;0であるが、Lz1&gt;L2&gt;0ではビーム径は縮小し、L2&gt;Lz1&gt;0にすると像を結んだ後に</t>
    <rPh sb="4" eb="6">
      <t>カクダイ</t>
    </rPh>
    <rPh sb="34" eb="35">
      <t>ケイ</t>
    </rPh>
    <rPh sb="36" eb="38">
      <t>シュクショウ</t>
    </rPh>
    <rPh sb="52" eb="53">
      <t>ゾウ</t>
    </rPh>
    <rPh sb="54" eb="55">
      <t>ムス</t>
    </rPh>
    <rPh sb="57" eb="58">
      <t>アト</t>
    </rPh>
    <phoneticPr fontId="9"/>
  </si>
  <si>
    <t>上下反転して平行ビームとなる。</t>
  </si>
  <si>
    <t>ビーム径拡大率　βb=-(L2-Lz1)/Lz1</t>
    <rPh sb="3" eb="4">
      <t>ケイ</t>
    </rPh>
    <rPh sb="4" eb="6">
      <t>カクダイ</t>
    </rPh>
    <rPh sb="6" eb="7">
      <t>リツ</t>
    </rPh>
    <phoneticPr fontId="9"/>
  </si>
  <si>
    <t>n3=n1のとき k1=k2　となる。すなわち界面1または界面2と、光軸および領域2の光線を虚像位置まで伸ばした直線</t>
    <rPh sb="34" eb="36">
      <t>コウジク</t>
    </rPh>
    <rPh sb="39" eb="41">
      <t>リョウイキ</t>
    </rPh>
    <rPh sb="43" eb="45">
      <t>コウセン</t>
    </rPh>
    <rPh sb="46" eb="48">
      <t>キョゾウ</t>
    </rPh>
    <rPh sb="48" eb="50">
      <t>イチ</t>
    </rPh>
    <rPh sb="52" eb="53">
      <t>ノ</t>
    </rPh>
    <rPh sb="56" eb="58">
      <t>チョクセン</t>
    </rPh>
    <phoneticPr fontId="9"/>
  </si>
  <si>
    <t>で囲まれた図形が虚像位置を頂点として相似形になるから</t>
    <phoneticPr fontId="9"/>
  </si>
  <si>
    <t>において、領域2中の光線は平行光なのでm2=0とする。</t>
    <rPh sb="5" eb="7">
      <t>リョウイキ</t>
    </rPh>
    <rPh sb="8" eb="9">
      <t>チュウ</t>
    </rPh>
    <rPh sb="10" eb="12">
      <t>コウセン</t>
    </rPh>
    <rPh sb="13" eb="15">
      <t>ヘイコウ</t>
    </rPh>
    <rPh sb="15" eb="16">
      <t>コウ</t>
    </rPh>
    <phoneticPr fontId="9"/>
  </si>
  <si>
    <t>領域1の光線の式は、</t>
    <rPh sb="0" eb="2">
      <t>リョウイキ</t>
    </rPh>
    <rPh sb="4" eb="6">
      <t>コウセン</t>
    </rPh>
    <rPh sb="7" eb="8">
      <t>シキ</t>
    </rPh>
    <phoneticPr fontId="9"/>
  </si>
  <si>
    <t>2) 平行光を集光する場合</t>
    <rPh sb="3" eb="5">
      <t>ヘイコウ</t>
    </rPh>
    <rPh sb="5" eb="6">
      <t>コウ</t>
    </rPh>
    <rPh sb="7" eb="9">
      <t>シュウコウ</t>
    </rPh>
    <rPh sb="11" eb="13">
      <t>バアイ</t>
    </rPh>
    <phoneticPr fontId="9"/>
  </si>
  <si>
    <t>界面2は平面なので</t>
    <rPh sb="0" eb="2">
      <t>カイメン</t>
    </rPh>
    <rPh sb="4" eb="6">
      <t>ヘイメン</t>
    </rPh>
    <phoneticPr fontId="9"/>
  </si>
  <si>
    <t>R2=0</t>
    <phoneticPr fontId="9"/>
  </si>
  <si>
    <t>r2=∞</t>
    <phoneticPr fontId="9"/>
  </si>
  <si>
    <t>Q2=0</t>
    <phoneticPr fontId="9"/>
  </si>
  <si>
    <t>S4=n4/n5</t>
    <phoneticPr fontId="9"/>
  </si>
  <si>
    <t>n1=n3=n5=1、n4=n2　とすると</t>
    <phoneticPr fontId="9"/>
  </si>
  <si>
    <t>1点に集光する界面形状はデカルトの卵型面と呼ばれる4次関数の曲面になる。</t>
    <rPh sb="1" eb="2">
      <t>テン</t>
    </rPh>
    <rPh sb="3" eb="5">
      <t>シュウコウ</t>
    </rPh>
    <rPh sb="7" eb="9">
      <t>カイメン</t>
    </rPh>
    <rPh sb="9" eb="11">
      <t>ケイジョウ</t>
    </rPh>
    <rPh sb="17" eb="19">
      <t>タマゴガタ</t>
    </rPh>
    <rPh sb="19" eb="20">
      <t>メン</t>
    </rPh>
    <rPh sb="21" eb="22">
      <t>ヨ</t>
    </rPh>
    <rPh sb="26" eb="27">
      <t>ジ</t>
    </rPh>
    <rPh sb="27" eb="29">
      <t>カンスウ</t>
    </rPh>
    <rPh sb="30" eb="31">
      <t>キョク</t>
    </rPh>
    <rPh sb="31" eb="32">
      <t>メン</t>
    </rPh>
    <phoneticPr fontId="9"/>
  </si>
  <si>
    <t>r3=∞</t>
    <phoneticPr fontId="9"/>
  </si>
  <si>
    <t>R3=0</t>
    <phoneticPr fontId="9"/>
  </si>
  <si>
    <t>Q3=0</t>
    <phoneticPr fontId="9"/>
  </si>
  <si>
    <t>1/f4=-(R1*U2*U3*U4+R2*U3*U4+R3*U4+R4+R1*L2*(R3*U4+R4)+(R1*U2+R2)*L3*R4)</t>
  </si>
  <si>
    <t>1/f4=-R1*U2*U3*U4-R4-R1*L2*R4-R1*U2*L3*R4</t>
    <phoneticPr fontId="9"/>
  </si>
  <si>
    <t>1/f4=(n2-1)/n2/r1*n2*1/n2*(n2+(n2-1)*L4/r4)-(n2-1)/r4+(n2-1)/n2/r1*L2*(n2-1)/r4+(n2-1)/n2/r1*n2*L3*(n2-1)/r4</t>
    <phoneticPr fontId="9"/>
  </si>
  <si>
    <t>1/f4=(n2-1)*(1/n2/r1*(n2+(n2-1)*L4/r4)-1/r4+(n2-1)/n2*L2/r1/r4+(n2-1)*L3/r1/r4)</t>
    <phoneticPr fontId="9"/>
  </si>
  <si>
    <t>1/f4=(n2-1)/n2*(n2*r4+(n2-1)*L4-n2*r1+(n2-1)*L2+n2*(n2-1)*L3)/r1/r4</t>
    <phoneticPr fontId="9"/>
  </si>
  <si>
    <t>β4=1/(L1*R4)</t>
    <phoneticPr fontId="9"/>
  </si>
  <si>
    <t>1/f4=(n2-1)/n2*((n2-1)*(L2+n2*L3+L4)-n2*(r1-r4))/r1/r4</t>
    <phoneticPr fontId="9"/>
  </si>
  <si>
    <t>b4=-f4*(R1*L2+R1*U2*L3+R1*U2*U3*L4)</t>
    <phoneticPr fontId="9"/>
  </si>
  <si>
    <t>b4=-f4*(-(n2-1)/n2/r1*L2-(n2-1)/n2/r1*n2*L3-(n2-1)/n2/r1*n2*1/n2*L4)</t>
    <phoneticPr fontId="9"/>
  </si>
  <si>
    <t>Lz4=(1-β4)*f4-b4</t>
    <phoneticPr fontId="9"/>
  </si>
  <si>
    <t>b4=f4*(n2-1)/n2*(L2+n2*L3+L4)/r1</t>
    <phoneticPr fontId="9"/>
  </si>
  <si>
    <t>β4=1/(r1/(n2-1)*(n2-1)/r4)</t>
    <phoneticPr fontId="9"/>
  </si>
  <si>
    <t>β4=r4/r1</t>
    <phoneticPr fontId="9"/>
  </si>
  <si>
    <t>Lz4=(1-r4/r1)*f4-f4*(n2-1)/n2*(L2+n2*L3+L4)/r1</t>
    <phoneticPr fontId="9"/>
  </si>
  <si>
    <t>Lz4=(n2*(r1-r4)-(n2-1)*(L2+n2*L3+L4))/n2/r1*f4</t>
    <phoneticPr fontId="9"/>
  </si>
  <si>
    <t>Lz4=((1-r4/r1)-(n2-1)/n2*(L2+n2*L3+L4)/r1)*f4</t>
    <phoneticPr fontId="9"/>
  </si>
  <si>
    <t>Lz4=(n2*(r1-r4)-(n2-1)*(L2+n2*L3+L4))/n2/r1/((n2-1)/n2*((n2-1)*(L2+n2*L3+L4)-n2*(r1-r4))/r1/r4)</t>
    <phoneticPr fontId="9"/>
  </si>
  <si>
    <t>Lz4=r4/(n2-1)*(n2*(r1-r4)-(n2-1)*(L2+n2*L3+L4))/((n2-1)*(L2+n2*L3+L4)-n2*(r1-r4))</t>
    <phoneticPr fontId="9"/>
  </si>
  <si>
    <t>Lz4=-r4/(n2-1)</t>
    <phoneticPr fontId="9"/>
  </si>
  <si>
    <t>Lz4=-r4/r1*r1/(n2-1)</t>
    <phoneticPr fontId="9"/>
  </si>
  <si>
    <t>Lz4=-β4*L1</t>
    <phoneticPr fontId="9"/>
  </si>
  <si>
    <t>光源からの光を円錐曲面の凸平レンズで平行光にし、凸平レンズで集光する。</t>
    <rPh sb="0" eb="2">
      <t>コウゲン</t>
    </rPh>
    <rPh sb="5" eb="6">
      <t>ヒカリ</t>
    </rPh>
    <rPh sb="7" eb="9">
      <t>エンスイ</t>
    </rPh>
    <rPh sb="9" eb="11">
      <t>キョクメン</t>
    </rPh>
    <rPh sb="12" eb="13">
      <t>トツ</t>
    </rPh>
    <rPh sb="13" eb="14">
      <t>ヒラ</t>
    </rPh>
    <rPh sb="18" eb="20">
      <t>ヘイコウ</t>
    </rPh>
    <rPh sb="20" eb="21">
      <t>コウ</t>
    </rPh>
    <rPh sb="24" eb="25">
      <t>トツ</t>
    </rPh>
    <rPh sb="25" eb="26">
      <t>ヒラ</t>
    </rPh>
    <rPh sb="30" eb="32">
      <t>シュウコウ</t>
    </rPh>
    <phoneticPr fontId="9"/>
  </si>
  <si>
    <t>界面1で平行光にするため</t>
    <rPh sb="0" eb="2">
      <t>カイメン</t>
    </rPh>
    <rPh sb="4" eb="6">
      <t>ヘイコウ</t>
    </rPh>
    <rPh sb="6" eb="7">
      <t>コウ</t>
    </rPh>
    <phoneticPr fontId="9"/>
  </si>
  <si>
    <t>界面3も平面なので</t>
    <rPh sb="0" eb="2">
      <t>カイメン</t>
    </rPh>
    <rPh sb="4" eb="6">
      <t>ヘイメン</t>
    </rPh>
    <phoneticPr fontId="9"/>
  </si>
  <si>
    <t>k1=-(n2/n1)^2=-n2^2</t>
    <phoneticPr fontId="9"/>
  </si>
  <si>
    <t>S1=n1/n2</t>
    <phoneticPr fontId="9"/>
  </si>
  <si>
    <t>R1=-(n2-n1)/n2/r1=-(n2-1)/n2/r1</t>
    <phoneticPr fontId="9"/>
  </si>
  <si>
    <t>R1=-n1/n2/L1</t>
    <phoneticPr fontId="9"/>
  </si>
  <si>
    <t>U2=n2/n3=n2</t>
    <phoneticPr fontId="9"/>
  </si>
  <si>
    <t>U3=n3/n4=1/n2</t>
    <phoneticPr fontId="9"/>
  </si>
  <si>
    <t>界面4で平行光を集光するので</t>
    <rPh sb="0" eb="2">
      <t>カイメン</t>
    </rPh>
    <rPh sb="4" eb="6">
      <t>ヘイコウ</t>
    </rPh>
    <rPh sb="6" eb="7">
      <t>ヒカリ</t>
    </rPh>
    <rPh sb="8" eb="10">
      <t>シュウコウ</t>
    </rPh>
    <phoneticPr fontId="9"/>
  </si>
  <si>
    <t>r4=(n5-n4)/n5*Lz4=(1-n2)*Lz4</t>
    <phoneticPr fontId="9"/>
  </si>
  <si>
    <t>k4=-(n4/n5)^2=-n2^2</t>
    <phoneticPr fontId="9"/>
  </si>
  <si>
    <t>S2=n2/n3</t>
    <phoneticPr fontId="9"/>
  </si>
  <si>
    <t>S3=n3/n4</t>
    <phoneticPr fontId="9"/>
  </si>
  <si>
    <t>R4=-(n5-n4)/n5/r4=(n2-1)/r4</t>
    <phoneticPr fontId="9"/>
  </si>
  <si>
    <t>U4=n4/n5-(n5-n4)/n5*L4/r4=n2+(n2-1)*L4/r4</t>
    <phoneticPr fontId="9"/>
  </si>
  <si>
    <t>r1=(n2-n1)/n1*L1=(n2-1)*L1</t>
    <phoneticPr fontId="9"/>
  </si>
  <si>
    <t>この式からわかるように、前後のレンズの厚さL2とL4の効果は同じで、レンズ間隔L3の効果はそのn2倍となる。</t>
    <rPh sb="2" eb="3">
      <t>シキ</t>
    </rPh>
    <rPh sb="12" eb="14">
      <t>ゼンゴ</t>
    </rPh>
    <rPh sb="19" eb="20">
      <t>アツ</t>
    </rPh>
    <rPh sb="27" eb="29">
      <t>コウカ</t>
    </rPh>
    <rPh sb="30" eb="31">
      <t>オナ</t>
    </rPh>
    <rPh sb="37" eb="39">
      <t>カンカク</t>
    </rPh>
    <rPh sb="42" eb="44">
      <t>コウカ</t>
    </rPh>
    <rPh sb="49" eb="50">
      <t>バイ</t>
    </rPh>
    <phoneticPr fontId="9"/>
  </si>
  <si>
    <t>後側主点位置は</t>
    <rPh sb="0" eb="1">
      <t>ウシロ</t>
    </rPh>
    <rPh sb="1" eb="2">
      <t>ガワ</t>
    </rPh>
    <rPh sb="2" eb="4">
      <t>シュテン</t>
    </rPh>
    <rPh sb="4" eb="6">
      <t>イチ</t>
    </rPh>
    <phoneticPr fontId="9"/>
  </si>
  <si>
    <t>像の位置は</t>
    <rPh sb="0" eb="1">
      <t>ゾウ</t>
    </rPh>
    <rPh sb="2" eb="4">
      <t>イチ</t>
    </rPh>
    <phoneticPr fontId="9"/>
  </si>
  <si>
    <t>Q4=-(n5-n4)/n5*L4/r4</t>
    <phoneticPr fontId="9"/>
  </si>
  <si>
    <t>4界面の近軸公式より焦点距離は</t>
    <rPh sb="1" eb="3">
      <t>カイメン</t>
    </rPh>
    <rPh sb="4" eb="5">
      <t>キン</t>
    </rPh>
    <rPh sb="5" eb="6">
      <t>ジク</t>
    </rPh>
    <rPh sb="6" eb="8">
      <t>コウシキ</t>
    </rPh>
    <rPh sb="10" eb="12">
      <t>ショウテン</t>
    </rPh>
    <rPh sb="12" eb="14">
      <t>キョリ</t>
    </rPh>
    <phoneticPr fontId="9"/>
  </si>
  <si>
    <t>像倍率は、 r1=(n2-1)*L1 より L1=r1/(n2-1) を用いて</t>
    <rPh sb="0" eb="1">
      <t>ゾウ</t>
    </rPh>
    <rPh sb="1" eb="3">
      <t>バイリツ</t>
    </rPh>
    <rPh sb="36" eb="37">
      <t>モチ</t>
    </rPh>
    <phoneticPr fontId="9"/>
  </si>
  <si>
    <t>微分して界面の傾きを求める。ただし、yで微分するので通常の傾きの逆数となる。まず、v(y)をyで微分すると、</t>
    <rPh sb="0" eb="2">
      <t>ビブン</t>
    </rPh>
    <rPh sb="4" eb="6">
      <t>カイメン</t>
    </rPh>
    <rPh sb="7" eb="8">
      <t>カタム</t>
    </rPh>
    <rPh sb="10" eb="11">
      <t>モト</t>
    </rPh>
    <rPh sb="20" eb="22">
      <t>ビブン</t>
    </rPh>
    <rPh sb="26" eb="28">
      <t>ツウジョウ</t>
    </rPh>
    <rPh sb="29" eb="30">
      <t>カタム</t>
    </rPh>
    <rPh sb="32" eb="34">
      <t>ギャクスウ</t>
    </rPh>
    <rPh sb="48" eb="50">
      <t>ビブン</t>
    </rPh>
    <phoneticPr fontId="9"/>
  </si>
  <si>
    <t>tanθ=(m-m')/(1+m*m')</t>
    <phoneticPr fontId="9"/>
  </si>
  <si>
    <t>1+m*m'=0のときθ=90°</t>
    <phoneticPr fontId="9"/>
  </si>
  <si>
    <t>(T2*mn-1)*m2=-(mn+T2)</t>
    <phoneticPr fontId="9"/>
  </si>
  <si>
    <t>(レンズの)界面の形状を、よく使われる非球面形状の式を用いて、次の関数をx軸を中心として回転させた曲面とする。</t>
    <rPh sb="15" eb="16">
      <t>ツカ</t>
    </rPh>
    <rPh sb="19" eb="22">
      <t>ヒキュウメン</t>
    </rPh>
    <rPh sb="22" eb="24">
      <t>ケイジョウ</t>
    </rPh>
    <rPh sb="25" eb="26">
      <t>シキ</t>
    </rPh>
    <rPh sb="27" eb="28">
      <t>モチ</t>
    </rPh>
    <rPh sb="31" eb="32">
      <t>ツギ</t>
    </rPh>
    <phoneticPr fontId="9"/>
  </si>
  <si>
    <t>集束円錐曲面光学系</t>
    <rPh sb="0" eb="2">
      <t>シュウソク</t>
    </rPh>
    <rPh sb="2" eb="4">
      <t>エンスイ</t>
    </rPh>
    <rPh sb="4" eb="6">
      <t>キョクメン</t>
    </rPh>
    <rPh sb="6" eb="9">
      <t>コウガクケイ</t>
    </rPh>
    <phoneticPr fontId="9"/>
  </si>
  <si>
    <t>集束円錐曲面光学系では、特定波長で界面のどちらかが平行光である必要がある。</t>
    <rPh sb="0" eb="2">
      <t>シュウソク</t>
    </rPh>
    <rPh sb="2" eb="4">
      <t>エンスイ</t>
    </rPh>
    <rPh sb="4" eb="6">
      <t>キョクメン</t>
    </rPh>
    <rPh sb="6" eb="8">
      <t>コウガク</t>
    </rPh>
    <rPh sb="8" eb="9">
      <t>ケイ</t>
    </rPh>
    <rPh sb="12" eb="14">
      <t>トクテイ</t>
    </rPh>
    <rPh sb="14" eb="16">
      <t>ハチョウ</t>
    </rPh>
    <rPh sb="17" eb="19">
      <t>カイメン</t>
    </rPh>
    <rPh sb="25" eb="27">
      <t>ヘイコウ</t>
    </rPh>
    <rPh sb="27" eb="28">
      <t>コウ</t>
    </rPh>
    <rPh sb="31" eb="33">
      <t>ヒツヨウ</t>
    </rPh>
    <phoneticPr fontId="9"/>
  </si>
  <si>
    <t>この集束円錐曲面光学系では必ず集束するので、球面収差を気にせずに色収差を補正することができる。</t>
    <rPh sb="2" eb="4">
      <t>シュウソク</t>
    </rPh>
    <rPh sb="4" eb="6">
      <t>エンスイ</t>
    </rPh>
    <rPh sb="6" eb="8">
      <t>キョクメン</t>
    </rPh>
    <rPh sb="8" eb="11">
      <t>コウガクケイ</t>
    </rPh>
    <rPh sb="13" eb="14">
      <t>カナラ</t>
    </rPh>
    <rPh sb="15" eb="17">
      <t>シュウソク</t>
    </rPh>
    <rPh sb="22" eb="24">
      <t>キュウメン</t>
    </rPh>
    <rPh sb="24" eb="26">
      <t>シュウサ</t>
    </rPh>
    <rPh sb="27" eb="28">
      <t>キ</t>
    </rPh>
    <rPh sb="32" eb="33">
      <t>イロ</t>
    </rPh>
    <rPh sb="33" eb="35">
      <t>シュウサ</t>
    </rPh>
    <rPh sb="36" eb="38">
      <t>ホセイ</t>
    </rPh>
    <phoneticPr fontId="9"/>
  </si>
  <si>
    <t>入射光が平行光なので界面1は</t>
    <rPh sb="0" eb="2">
      <t>ニュウシャ</t>
    </rPh>
    <rPh sb="2" eb="3">
      <t>コウ</t>
    </rPh>
    <rPh sb="4" eb="6">
      <t>ヘイコウ</t>
    </rPh>
    <rPh sb="6" eb="7">
      <t>コウ</t>
    </rPh>
    <rPh sb="10" eb="12">
      <t>カイメン</t>
    </rPh>
    <phoneticPr fontId="9"/>
  </si>
  <si>
    <t>界面2で再び平行光にするので</t>
    <rPh sb="0" eb="2">
      <t>カイメン</t>
    </rPh>
    <rPh sb="4" eb="5">
      <t>フタタ</t>
    </rPh>
    <rPh sb="6" eb="8">
      <t>ヘイコウ</t>
    </rPh>
    <rPh sb="8" eb="9">
      <t>コウ</t>
    </rPh>
    <phoneticPr fontId="9"/>
  </si>
  <si>
    <t>界面3で集束させるので</t>
    <rPh sb="0" eb="2">
      <t>カイメン</t>
    </rPh>
    <rPh sb="4" eb="6">
      <t>シュウソク</t>
    </rPh>
    <phoneticPr fontId="9"/>
  </si>
  <si>
    <t>レンズにポリカーボネート(PC)とアクリル(PMMA)を使ったとすると、</t>
    <rPh sb="28" eb="29">
      <t>ツカ</t>
    </rPh>
    <phoneticPr fontId="9"/>
  </si>
  <si>
    <t>片側が平行光であれば、通常使われる色消しレンズのと同じような構成にすることができる。</t>
    <rPh sb="0" eb="2">
      <t>カタガワ</t>
    </rPh>
    <rPh sb="3" eb="5">
      <t>ヘイコウ</t>
    </rPh>
    <rPh sb="5" eb="6">
      <t>コウ</t>
    </rPh>
    <rPh sb="11" eb="13">
      <t>ツウジョウ</t>
    </rPh>
    <rPh sb="13" eb="14">
      <t>ツカ</t>
    </rPh>
    <rPh sb="17" eb="19">
      <t>イロケ</t>
    </rPh>
    <rPh sb="25" eb="26">
      <t>オナ</t>
    </rPh>
    <rPh sb="30" eb="32">
      <t>コウセイ</t>
    </rPh>
    <phoneticPr fontId="9"/>
  </si>
  <si>
    <t>(x0,y0)をx-y座標系における光源の位置(x0は負の値)として、領域1の光線の式を次のように表す。</t>
    <rPh sb="35" eb="37">
      <t>リョウイキ</t>
    </rPh>
    <phoneticPr fontId="9"/>
  </si>
  <si>
    <t>x'=xa</t>
    <phoneticPr fontId="9"/>
  </si>
  <si>
    <t>界面前後の屈折率がわかっているとき、光線追跡計算で入射光の傾きm1と界面の傾き(y微分)df(y)/dyから</t>
    <rPh sb="0" eb="2">
      <t>カイメン</t>
    </rPh>
    <rPh sb="2" eb="4">
      <t>ゼンゴ</t>
    </rPh>
    <rPh sb="5" eb="7">
      <t>クッセツ</t>
    </rPh>
    <rPh sb="7" eb="8">
      <t>リツ</t>
    </rPh>
    <rPh sb="18" eb="20">
      <t>コウセン</t>
    </rPh>
    <rPh sb="20" eb="22">
      <t>ツイセキ</t>
    </rPh>
    <rPh sb="22" eb="24">
      <t>ケイサン</t>
    </rPh>
    <rPh sb="25" eb="27">
      <t>ニュウシャ</t>
    </rPh>
    <rPh sb="27" eb="28">
      <t>コウ</t>
    </rPh>
    <rPh sb="29" eb="30">
      <t>カタム</t>
    </rPh>
    <rPh sb="34" eb="36">
      <t>カイメン</t>
    </rPh>
    <rPh sb="37" eb="38">
      <t>カタム</t>
    </rPh>
    <rPh sb="41" eb="43">
      <t>ビブン</t>
    </rPh>
    <phoneticPr fontId="9"/>
  </si>
  <si>
    <t>鏡面の場合と同様に、複数の界面がある場合はひとつ前の像位置を光源とみなせばよいから、一般化すると</t>
    <rPh sb="0" eb="2">
      <t>キョウメン</t>
    </rPh>
    <rPh sb="3" eb="5">
      <t>バアイ</t>
    </rPh>
    <rPh sb="6" eb="8">
      <t>ドウヨウ</t>
    </rPh>
    <rPh sb="10" eb="12">
      <t>フクスウ</t>
    </rPh>
    <rPh sb="13" eb="15">
      <t>カイメン</t>
    </rPh>
    <rPh sb="18" eb="20">
      <t>バアイ</t>
    </rPh>
    <rPh sb="24" eb="25">
      <t>マエ</t>
    </rPh>
    <rPh sb="26" eb="27">
      <t>ゾウ</t>
    </rPh>
    <rPh sb="27" eb="29">
      <t>イチ</t>
    </rPh>
    <rPh sb="30" eb="32">
      <t>コウゲン</t>
    </rPh>
    <rPh sb="42" eb="45">
      <t>イッパンカ</t>
    </rPh>
    <phoneticPr fontId="9"/>
  </si>
  <si>
    <t>茶色に変えた部分がx1の1次以下の項のみに限定した計算である。</t>
    <rPh sb="0" eb="2">
      <t>チャイロ</t>
    </rPh>
    <rPh sb="3" eb="4">
      <t>カ</t>
    </rPh>
    <rPh sb="6" eb="8">
      <t>ブブン</t>
    </rPh>
    <rPh sb="13" eb="16">
      <t>ジイカ</t>
    </rPh>
    <rPh sb="17" eb="18">
      <t>コウ</t>
    </rPh>
    <rPh sb="21" eb="23">
      <t>ゲンテイ</t>
    </rPh>
    <rPh sb="25" eb="27">
      <t>ケイサン</t>
    </rPh>
    <phoneticPr fontId="9"/>
  </si>
  <si>
    <t>屈折の場合、点光源からの光を1界面で1点に集光することはできないが、点光源からの光を平行光にする界面と</t>
    <rPh sb="0" eb="2">
      <t>クッセツ</t>
    </rPh>
    <rPh sb="3" eb="5">
      <t>バアイ</t>
    </rPh>
    <rPh sb="6" eb="7">
      <t>テン</t>
    </rPh>
    <rPh sb="7" eb="9">
      <t>コウゲン</t>
    </rPh>
    <rPh sb="12" eb="13">
      <t>ヒカリ</t>
    </rPh>
    <rPh sb="15" eb="17">
      <t>カイメン</t>
    </rPh>
    <rPh sb="19" eb="20">
      <t>テン</t>
    </rPh>
    <rPh sb="21" eb="23">
      <t>シュウコウ</t>
    </rPh>
    <phoneticPr fontId="9"/>
  </si>
  <si>
    <t>r1=(n2-n1)/n2*Lz1</t>
  </si>
  <si>
    <t>k1=-(n1/n2)^2</t>
  </si>
  <si>
    <t>k2=-(n3/n2)^2</t>
    <phoneticPr fontId="9"/>
  </si>
  <si>
    <t>r3=(n4-n3)/n4*Lz3</t>
    <phoneticPr fontId="9"/>
  </si>
  <si>
    <t>k3=-(n3/n4)^2</t>
    <phoneticPr fontId="9"/>
  </si>
  <si>
    <t>これらを用いると</t>
    <rPh sb="4" eb="5">
      <t>モチ</t>
    </rPh>
    <phoneticPr fontId="9"/>
  </si>
  <si>
    <t>R1=-(n2-n1)/n2/r1</t>
    <phoneticPr fontId="9"/>
  </si>
  <si>
    <t>R1=-(n2-n1)/n2/((n2-1)/n2*Lz1)</t>
    <phoneticPr fontId="9"/>
  </si>
  <si>
    <t>R2=-(n3-n2)/n3/r2</t>
    <phoneticPr fontId="9"/>
  </si>
  <si>
    <t>r2=(n3-n2)/n2*(L2-Lz1)</t>
    <phoneticPr fontId="9"/>
  </si>
  <si>
    <t>R2=-(n3-n2)/n3/((n3-n2)/n2*(L2-Lz1))</t>
    <phoneticPr fontId="9"/>
  </si>
  <si>
    <t>R2=-n2/n3/(L2-Lz1)</t>
    <phoneticPr fontId="9"/>
  </si>
  <si>
    <t>U2=S2+L2*R2</t>
    <phoneticPr fontId="9"/>
  </si>
  <si>
    <t>R2=S2/(Lz1-L2)</t>
    <phoneticPr fontId="9"/>
  </si>
  <si>
    <t>U2=S2+L2*S2/(Lz1-L2)</t>
    <phoneticPr fontId="9"/>
  </si>
  <si>
    <t>U2=S2*((Lz1-L2)+L2)/(Lz1-L2)</t>
    <phoneticPr fontId="9"/>
  </si>
  <si>
    <t>U2=S2*Lz1/(Lz1-L2)</t>
    <phoneticPr fontId="9"/>
  </si>
  <si>
    <t>したがって</t>
    <phoneticPr fontId="9"/>
  </si>
  <si>
    <t>R1=-1/Lz1</t>
    <phoneticPr fontId="9"/>
  </si>
  <si>
    <t>R1*U2+R2=-S2/(Lz1-L2)+S2/(Lz1-L2)</t>
    <phoneticPr fontId="9"/>
  </si>
  <si>
    <t>R1*U2+R2=0</t>
    <phoneticPr fontId="9"/>
  </si>
  <si>
    <t>-1/f3=R1*(U2*U3+L2*R3)+R2*U3+R3</t>
  </si>
  <si>
    <t>-1/f3=R1*U2*U3+R1*L2*R3+R2*U3+R3</t>
    <phoneticPr fontId="9"/>
  </si>
  <si>
    <t>となる。これより</t>
    <phoneticPr fontId="9"/>
  </si>
  <si>
    <t>-1/f3=(R1*U2+R2)*U3+(R1*L2+1)*R3</t>
    <phoneticPr fontId="9"/>
  </si>
  <si>
    <t>-1/f3=(R1*L2+1)*R3</t>
    <phoneticPr fontId="9"/>
  </si>
  <si>
    <t>-b3/f3=R1*L2+(R1*U2+R2)*L3</t>
    <phoneticPr fontId="9"/>
  </si>
  <si>
    <t>-b3/f3=R1*L2</t>
    <phoneticPr fontId="9"/>
  </si>
  <si>
    <t>-a3/f3=S1*((R2*U3+R3)*L2+S2*R3*L3)</t>
  </si>
  <si>
    <t>-Lz3/β3=n4/n1*(L1+U1*L2+(U1*U2+L1*R2)*L3)</t>
  </si>
  <si>
    <t>-Lz3/β3=n4/n1*(L1+U1*L2+((S1+L1*R1)*U2+L1*R2)*L3)</t>
    <phoneticPr fontId="9"/>
  </si>
  <si>
    <t>-Lz3/β3=n4/n1*(L1+U1*L2+(S1*U2+L1*(R1*U2+R2))*L3)</t>
    <phoneticPr fontId="9"/>
  </si>
  <si>
    <t>-Lz3/β3=n4/n1*(L1+U1*L2+S1*U2*L3)</t>
    <phoneticPr fontId="9"/>
  </si>
  <si>
    <t>1/β3=n4/n1*(U1*(U2*U3+L2*R3)+L1*(R2*U3+R3))</t>
  </si>
  <si>
    <t>R1*U2+R2=(-1/Lz1)*(S2*Lz1/(Lz1-L2))+S2/(Lz1-L2)</t>
    <phoneticPr fontId="9"/>
  </si>
  <si>
    <t>1/β3=n4/n1*(U1*U2*U3+U1*L2*R3+L1*R2*U3+L1*R3)</t>
    <phoneticPr fontId="9"/>
  </si>
  <si>
    <t>1/β3=n4/n1*(((S1+L1*R1)*U2+L1*R2)*U3+(L1+U1*L2)*R3)</t>
    <phoneticPr fontId="9"/>
  </si>
  <si>
    <t>1/β3=n4/n1*((S1*U2+L1*(R1*U2+R2))*U3+(L1+U1*L2)*R3)</t>
    <phoneticPr fontId="9"/>
  </si>
  <si>
    <t>1/β3=n4/n1*(S1*U2*U3+(L1+U1*L2)*R3)</t>
    <phoneticPr fontId="9"/>
  </si>
  <si>
    <t>となる。なおこれらの式は、このような設計を行った場合には、L1=∞でなくても成り立つ。</t>
    <rPh sb="10" eb="11">
      <t>シキ</t>
    </rPh>
    <rPh sb="18" eb="20">
      <t>セッケイ</t>
    </rPh>
    <rPh sb="21" eb="22">
      <t>オコナ</t>
    </rPh>
    <rPh sb="24" eb="26">
      <t>バアイ</t>
    </rPh>
    <rPh sb="38" eb="39">
      <t>ナ</t>
    </rPh>
    <rPh sb="40" eb="41">
      <t>タ</t>
    </rPh>
    <phoneticPr fontId="9"/>
  </si>
  <si>
    <t>Lz1を変えて色収差を補正することができる。</t>
    <rPh sb="4" eb="5">
      <t>カ</t>
    </rPh>
    <rPh sb="7" eb="8">
      <t>イロ</t>
    </rPh>
    <rPh sb="8" eb="10">
      <t>シュウサ</t>
    </rPh>
    <rPh sb="11" eb="13">
      <t>ホセイ</t>
    </rPh>
    <phoneticPr fontId="9"/>
  </si>
  <si>
    <t>と呼ぶことにする。</t>
    <rPh sb="1" eb="2">
      <t>ヨ</t>
    </rPh>
    <phoneticPr fontId="9"/>
  </si>
  <si>
    <t>R2*U3+R3=0</t>
    <phoneticPr fontId="9"/>
  </si>
  <si>
    <t>-1/f6s=n4/n1*((R1*U2+R2)*U3+(1+R1*L2)*R3)*(2*(1+R1*L2+(R1*U2+R2)*L3)+((R1*U2+R2)*U3+(1+R1*L2)*R3)*L4)</t>
    <phoneticPr fontId="9"/>
  </si>
  <si>
    <t>-b6s/f6s=-a6s/f6s=n4/n2*((R1*U2+R2)*U3+(1+R1*L2)*R3)*(2*(L2+U2*L3)+(U2*U3+L2*R3)*L4)</t>
    <phoneticPr fontId="9"/>
  </si>
  <si>
    <t>1/β6s=n4/n1*((1+R1*L2+(R1*U2+R2)*L3)*((U1*U2+L1*R2)*U3+(L1+U1*L2)*R3)+(L1+U1*L2+(U1*U2+L1*R2)*L3+((U1*U2+L1*R2)*U3+(L1+U1*L2)*R3)*L4)*((R1*U2+R2)*U3+(1+R1*L2)*R3))</t>
    <phoneticPr fontId="9"/>
  </si>
  <si>
    <t>k2=-(n2/n3)^2</t>
    <phoneticPr fontId="9"/>
  </si>
  <si>
    <t>k3=-(n4/n3)^2</t>
    <phoneticPr fontId="9"/>
  </si>
  <si>
    <t>主点位置については</t>
    <rPh sb="0" eb="1">
      <t>シュテン</t>
    </rPh>
    <rPh sb="1" eb="3">
      <t>イチ</t>
    </rPh>
    <phoneticPr fontId="9"/>
  </si>
  <si>
    <t>像の位置は</t>
    <rPh sb="0" eb="1">
      <t>ゾウ</t>
    </rPh>
    <rPh sb="2" eb="4">
      <t>イチ</t>
    </rPh>
    <phoneticPr fontId="9"/>
  </si>
  <si>
    <t>倍率について</t>
    <rPh sb="0" eb="2">
      <t>バイリツ</t>
    </rPh>
    <phoneticPr fontId="9"/>
  </si>
  <si>
    <t>-1/f2s=n2/n1*R1*(2+R1*L2)</t>
  </si>
  <si>
    <t>-b2s/f2s=-a2s/f2s=R1*L2</t>
  </si>
  <si>
    <t>1/β2s=n2/n1*(U1+(L1+U1*L2)*R1)</t>
  </si>
  <si>
    <t>とすると</t>
    <phoneticPr fontId="9"/>
  </si>
  <si>
    <t>ここで</t>
    <phoneticPr fontId="9"/>
  </si>
  <si>
    <t>(-b(i)/f(i))+Lz(i)*(-1/f(i))+1-β(i)=0</t>
  </si>
  <si>
    <t>(-be/fe)+Lze*(-1/fe)+(1-βe)=0</t>
    <phoneticPr fontId="9"/>
  </si>
  <si>
    <t>R1*Leff+Lze*n2/n1*R1*(2+R1*Leff)+(1-βe)=0</t>
    <phoneticPr fontId="9"/>
  </si>
  <si>
    <t>Lze*Leff*R1^2+(S1*Leff+2*Lze)*R1+S1*(1-βe)=0</t>
    <phoneticPr fontId="9"/>
  </si>
  <si>
    <t>この2次式を解くが、接眼レンズの場合複合は負なので、</t>
    <rPh sb="3" eb="5">
      <t>ジシキ</t>
    </rPh>
    <rPh sb="6" eb="7">
      <t>ト</t>
    </rPh>
    <rPh sb="10" eb="12">
      <t>セツガン</t>
    </rPh>
    <rPh sb="16" eb="18">
      <t>バアイ</t>
    </rPh>
    <rPh sb="18" eb="20">
      <t>フクゴウ</t>
    </rPh>
    <rPh sb="21" eb="22">
      <t>フ</t>
    </rPh>
    <phoneticPr fontId="9"/>
  </si>
  <si>
    <t>接眼レンズ(添え字eをつけて表す)の場合、明視距離LvとアイレリーフLeを一定にすると像位置を次のようにする必要がある。</t>
    <rPh sb="0" eb="2">
      <t>セツガン</t>
    </rPh>
    <rPh sb="18" eb="20">
      <t>バアイ</t>
    </rPh>
    <rPh sb="21" eb="23">
      <t>メイシ</t>
    </rPh>
    <rPh sb="23" eb="25">
      <t>キョリ</t>
    </rPh>
    <rPh sb="37" eb="39">
      <t>イッテイ</t>
    </rPh>
    <rPh sb="43" eb="44">
      <t>ゾウ</t>
    </rPh>
    <rPh sb="44" eb="46">
      <t>イチ</t>
    </rPh>
    <rPh sb="47" eb="48">
      <t>ツギ</t>
    </rPh>
    <rPh sb="54" eb="56">
      <t>ヒツヨウ</t>
    </rPh>
    <phoneticPr fontId="9"/>
  </si>
  <si>
    <t xml:space="preserve">ΔG/G=(Δβo/βo+Ke*(ΔLzo/Lv))+(Δβe/βe +ΔLze/Lv)  </t>
    <phoneticPr fontId="9"/>
  </si>
  <si>
    <t>Ke=βe*(βe-Lv/fe)</t>
    <phoneticPr fontId="9"/>
  </si>
  <si>
    <t>Ke=βe*(βe-Lv*((1-βe)+R1*Leff)/Lze)</t>
    <phoneticPr fontId="9"/>
  </si>
  <si>
    <t>SACCの式を用いて</t>
    <rPh sb="5" eb="6">
      <t>シキ</t>
    </rPh>
    <rPh sb="7" eb="8">
      <t>モチ</t>
    </rPh>
    <phoneticPr fontId="9"/>
  </si>
  <si>
    <t>-Lz6sacc/β6sacc=n4/n3*U3*(L1*(1+R2*L3)+2*U1*(L2+U2*L3)+U1*S2*U3*L4)</t>
    <phoneticPr fontId="9"/>
  </si>
  <si>
    <t>r1=(S1-1)/R1</t>
    <phoneticPr fontId="9"/>
  </si>
  <si>
    <t>ここで、</t>
    <phoneticPr fontId="9"/>
  </si>
  <si>
    <t>とすると</t>
    <phoneticPr fontId="9"/>
  </si>
  <si>
    <t>-1/f6s=n4/n1*(R1*U2*U3+R2*U3+R3+R1*L2*R3)*(2*(1+R1*L2+R1*U2*L3+R2*L3)+(R1*U2*U3+R2*U3+R3+R1*L2*R3)*L4)</t>
    <phoneticPr fontId="9"/>
  </si>
  <si>
    <t>-1/f6s=n4/n1*(R1*(U2*U3+L2*R3)+(R2*U3+R3))*(2*(R1*(L2+U2*L3)+(1+R2*L3))+(R1*(U2*U3+L2*R3)+(R2*U3+R3))*L4)</t>
    <phoneticPr fontId="9"/>
  </si>
  <si>
    <t>-1/f6sacc=n4/n1*R1*(U2*U3+L2*R3)*(2*(R1*(L2+U2*L3)+(1+R2*L3))+R1*(U2*U3+L2*R3)*L4)</t>
    <phoneticPr fontId="9"/>
  </si>
  <si>
    <t>-1/f6sacc=n4/n1*R1*(U2*U3+L2*R3)*(2*(1+R2*L3)+R1*(2*(L2+U2*L3)+(U2*U3+L2*R3)*L4))</t>
    <phoneticPr fontId="9"/>
  </si>
  <si>
    <t>-1/f6sacc=n2/n1*R1*(2+R1*Leff)</t>
    <phoneticPr fontId="9"/>
  </si>
  <si>
    <t>-b6s/f6s=n4/n2*(R1*U2*U3+R2*U3+R3+R1*L2*R3)*(2*(L2+U2*L3)+(U2*U3+L2*R3)*L4)</t>
    <phoneticPr fontId="9"/>
  </si>
  <si>
    <t>-b6s/f6s=n4/n2*(R1*(U2*U3+L2*R3)+(R2*U3+R3))*(2*(L2+U2*L3)+(U2*U3+L2*R3)*L4)</t>
    <phoneticPr fontId="9"/>
  </si>
  <si>
    <t>r2=(n3-n2)/n3*Lza</t>
    <phoneticPr fontId="9"/>
  </si>
  <si>
    <t>r3=(n4-n3)/n3*(L3-Lza)</t>
    <phoneticPr fontId="9"/>
  </si>
  <si>
    <t>前記と同様に計算すると、</t>
    <rPh sb="0" eb="2">
      <t>ゼンキ</t>
    </rPh>
    <rPh sb="3" eb="5">
      <t>ドウヨウ</t>
    </rPh>
    <rPh sb="6" eb="8">
      <t>ケイサン</t>
    </rPh>
    <phoneticPr fontId="9"/>
  </si>
  <si>
    <t>R2=-1/Lza</t>
  </si>
  <si>
    <t>U2=S2-L2/Lza</t>
  </si>
  <si>
    <t>R3=S3/(Lza-L3)</t>
  </si>
  <si>
    <t>U3=S3*Lza/(Lza-L3)</t>
  </si>
  <si>
    <t>1+R2*L3=1+(-1/Lza)*L3</t>
  </si>
  <si>
    <t>1+R2*L3=(Lza-L3)/Lza</t>
  </si>
  <si>
    <t>L2+U2*L3=L2+(S2-L2/Lza)*L3</t>
  </si>
  <si>
    <t>L2+U2*L3=L2*(Lza-L3)/Lza+S2*L3</t>
  </si>
  <si>
    <t>R2*U3+R3=-1/Lza*S3*Lza/(Lza-L3)+S3/(Lza-L3)</t>
  </si>
  <si>
    <t>U2*U3+L2*R3=(S2-L2/Lza)*S3*Lza/(Lza-L3)+L2*S3/(Lza-L3)</t>
  </si>
  <si>
    <t>U2*U3+L2*R3=(S2*S3*Lza-L2*S3+L2*S3)/(Lza-L3)</t>
  </si>
  <si>
    <t>U2*U3+L2*R3=S2*S3*Lza/(Lza-L3)</t>
  </si>
  <si>
    <t>-Lzas/β2s=(L1+U1*L2)</t>
  </si>
  <si>
    <t>-Lz6s/β6s=n4/n2*(U2*U3*L1+((2*U1*U2+L1*R2)*U3+2*(L1+U1*L2)*R3)*L2+(2*(U1*U2+L1*R2)*U2*U3+(L1*U2+(2*U1*U2+L1*R2)*L2)*R3)*L3+((L1+U1*L2)*R3+(U1*U2+L1*R2)*U3)*(U2*U3+L2*R3)*L4)</t>
    <phoneticPr fontId="9"/>
  </si>
  <si>
    <t>-Lz6s/β6s=n4/n2*(U2*U3*L1+((2*U1*(S2+L2*R2)+L1*R2)*U3+2*(L1+U1*L2)*R3)*L2+(2*(U1*U2+L1*R2)*(S2+L2*R2)*U3+(L1*(S2+L2*R2)+(U1*U2+(U1*U2+L1*R2))*L2)*R3)*L3+((L1+U1*L2)*R3+(U1*(S2+L2*R2)+L1*R2)*U3)*((S2+L2*R2)*U3+L2*R3)*L4)</t>
    <phoneticPr fontId="9"/>
  </si>
  <si>
    <t>-Lz6s/β6s=n4/n2*(U2*U3*L1+(2*U1*S2*U3+2*U1*L2*R2*U3+L1*R2*U3+2*L1*R3+2*U1*L2*R3)*L2+(2*(U1*U2+L1*R2)*S2*U3+2*(U1*U2+L1*R2)*L2*R2*U3+L1*S2*R3+L1*L2*R2*R3+U1*U2*L2*R3+(U1*U2+L1*R2)*L2*R3)*L3+(L1*R3+U1*L2*R3+U1*S2*U3+U1*L2*R2*U3+L1*R2*U3)*(S2*U3+L2*R2*U3+L2*R3)*L4)</t>
    <phoneticPr fontId="9"/>
  </si>
  <si>
    <t>-Lz6s/β6s=n4/n2*(U2*U3*L1+(2*U1*S2*U3+2*U1*L2*(R2*U3+R3)+L1*(R2*U3+L1*R3)+L1*R3)*L2+(2*U1*U2*S2*U3+2*L1*R2*S2*U3+U1*U2*L2*R2*U3+L1*R2*L2*R2*U3+(U1*U2+L1*R2)*L2*(R2*U3+R3)+L1*S2*R3+L1*L2*R2*R3+U1*U2*L2*R3)*L3+(L1*(R2*U3+R3)+U1*L2*(R2*U3+R3)+U1*S2*U3)*(S2*U3+L2*(R2*U3+R3))*L4)</t>
    <phoneticPr fontId="9"/>
  </si>
  <si>
    <t>-Lz6sacc/β6sacc=n4/n2*((S2+L2*R2)*U3*L1+(2*U1*S2*U3+L1*R3)*L2+(2*U1*U2*S2*U3+L1*R2*S2*U3+L1*S2*(R2*U3+R3)+U1*U2*L2*(R2*U3+R3)+L1*R2*L2*(R2*U3+R3))*L3+U1*S2^2*U3^2*L4)</t>
    <phoneticPr fontId="9"/>
  </si>
  <si>
    <t>-Lz6sacc/β6sacc=n4/n2*(L1*S2*U3+L1*L2*R2*U3+2*U1*L2*S2*U3+L1*L2*R3+2*U1*U2*S2*L3*U3+L1*R2*S2*L3*U3+U1*S2^2*U3^2*L4)</t>
    <phoneticPr fontId="9"/>
  </si>
  <si>
    <t>-Lz6sacc/β6sacc=n4/n2*(L1*S2*U3+L1*L2*(R2*U3+R3)+2*U1*L2*S2*U3+2*U1*U2*S2*L3*U3+L1*R2*S2*L3*U3+U1*S2^2*U3^2*L4)</t>
    <phoneticPr fontId="9"/>
  </si>
  <si>
    <t>-Lz6sacc/β6sacc=n4/n2*S2*U3*(L1+2*U1*L2+2*U1*U2*L3+L1*R2*L3+U1*S2*U3*L4)</t>
    <phoneticPr fontId="9"/>
  </si>
  <si>
    <t>-Lz6sacc/β6sacc=L1+U1*Leff</t>
    <phoneticPr fontId="9"/>
  </si>
  <si>
    <t>ta=(Lza-L3)/Lza</t>
  </si>
  <si>
    <t>U3=S3/ta</t>
  </si>
  <si>
    <t>1+R2*L3=ta</t>
  </si>
  <si>
    <t>L2+U2*L3=L2*ta+S2*L3</t>
  </si>
  <si>
    <t>U2*U3+L2*R3=S2*S3/ta</t>
  </si>
  <si>
    <t>-1/f6sacc=n4/n1*R1*S2*S3/ta*(2*ta+R1*(2*(L2*ta+S2*L3)+S2*S3/ta*L4))</t>
  </si>
  <si>
    <t>-1/f6sacc=n2/n1*R1*(2+R1*(2*L2+2*S2*L3/ta+S2*S3*L4/ta^2))</t>
  </si>
  <si>
    <t>Leff=2*L2+2*S2*L3/ta+S2*S3*L4/ta^2</t>
  </si>
  <si>
    <t>-b6sacc/f6sacc=n4/n2*(R1*S2*S3/ta)*(2*(L2*ta+S2*L3)+S2*S3/ta*L4)</t>
  </si>
  <si>
    <t>-b6sacc/f6sacc=R1*(2*L2+2*S2*L3/ta+S2*S3*L4/ta^2)</t>
  </si>
  <si>
    <t>-Lz6sacc/β6sacc=n4/n3*S3/ta*(L1*ta+2*U1*(L2*ta+S2*L3)+U1*S2*S3/ta*L4)</t>
  </si>
  <si>
    <t>-Lz6sacc/β6sacc=L1+U1*(2*L2+2*S2*L3/ta+S2*S3*L4/ta^2)</t>
  </si>
  <si>
    <t>1/β6s=n4/n1*((1+R1*L2+R1*U2*L3+R2*L3)*(U1*(S2+L2*R2)*U3+L1*R2*U3+L1*R3+U1*L2*R3)+(L1+U1*L2+U1*U2*L3+L1*R2*L3+(U1*(S2+L2*R2)*U3+L1*R2*U3+L1*R3+U1*L2*R3)*L4)*(R1*U2*U3+R2*U3+R3+R1*L2*R3))</t>
    <phoneticPr fontId="9"/>
  </si>
  <si>
    <t>1/β6s=n4/n1*(((1+R2*L3)+R1*(L2+U2*L3))*(U1*S2*U3+U1*L2*R2*U3+L1*R2*U3+L1*R3+U1*L2*R3)+(L1+U1*L2+U1*U2*L3+L1*R2*L3+(U1*S2*U3+U1*L2*R2*U3+L1*(R2*U3+R3)+U1*L2*R3)*L4)*(R1*((S2+L2*R2)*U3+L2*R3)+(R2*U3+R3)))</t>
    <phoneticPr fontId="9"/>
  </si>
  <si>
    <t>1/β6s=n4/n1*(((1+R2*L3)+R1*(L2+U2*L3))*(U1*S2*U3+U1*L2*(R2*U3+R3)+L1*(R2*U3+R3))+(L1*(1+R2*L3)+U1*(L2+U2*L3)+(U1*S2*U3+U1*L2*(R2*U3+R3)+L1*(R2*U3+R3))*L4)*(R1*(S2*U3+L2*(R2*U3+R3))+(R2*U3+R3)))</t>
    <phoneticPr fontId="9"/>
  </si>
  <si>
    <t>1/β6sacc=n4/n1*(((1+R2*L3)+R1*(L2+U2*L3))*U1*S2*U3+(L1*(1+R2*L3)+U1*(L2+U2*L3)+U1*S2*U3*L4)*R1*S2*U3)</t>
    <phoneticPr fontId="9"/>
  </si>
  <si>
    <t>1/β6sacc=n4/n1*S2*U3*(U1*(1+R2*L3)+R1*U1*(L2+U2*L3)+(L1*(1+R2*L3)+U1*(L2+U2*L3)+U1*S2*U3*L4)*R1)</t>
    <phoneticPr fontId="9"/>
  </si>
  <si>
    <t>1/β6sacc=n4/n1*S2*U3*(U1*(1+R2*L3)+(L1*(1+R2*L3)+2*U1*(L2+U2*L3)+U1*S2*U3*L4)*R1)</t>
    <phoneticPr fontId="9"/>
  </si>
  <si>
    <t>1/β6sacc=n4/n1*S2*S3/ta*(U1*ta+(L1*ta+2*U1*(L2*ta+S2*L3)+U1*S2*S3/ta*L4)*R1)</t>
    <phoneticPr fontId="9"/>
  </si>
  <si>
    <t>1/β6sacc=n2/n1*(U1+(L1+U1*(2*L2+2*S2*L3/ta+S2*S3*L4/ta^2))*R1)</t>
    <phoneticPr fontId="9"/>
  </si>
  <si>
    <t>1/β6sacc=n2/n1*(U1+(L1+U1*Leff)*R1)</t>
    <phoneticPr fontId="9"/>
  </si>
  <si>
    <t>これらの式を次の対称2界面の式と比べると、</t>
    <rPh sb="4" eb="5">
      <t>シキ</t>
    </rPh>
    <rPh sb="6" eb="7">
      <t>ツギ</t>
    </rPh>
    <rPh sb="8" eb="10">
      <t>タイショウ</t>
    </rPh>
    <rPh sb="11" eb="13">
      <t>カイメン</t>
    </rPh>
    <rPh sb="14" eb="15">
      <t>シキ</t>
    </rPh>
    <rPh sb="16" eb="17">
      <t>クラ</t>
    </rPh>
    <phoneticPr fontId="9"/>
  </si>
  <si>
    <t>Leff が実効的なレンズ厚さを表していることがわかる。</t>
    <phoneticPr fontId="9"/>
  </si>
  <si>
    <t>Leff≒2*L2+2*S2*L3+S2*S3*L4</t>
    <phoneticPr fontId="9"/>
  </si>
  <si>
    <t>ta≒1</t>
  </si>
  <si>
    <t>となり、L3が小さいとき焦点距離f6saccなどは色収差補正(Lzaの変化)によりあまり変化しない。</t>
    <rPh sb="7" eb="8">
      <t>チイ</t>
    </rPh>
    <rPh sb="12" eb="14">
      <t>ショウテン</t>
    </rPh>
    <rPh sb="14" eb="16">
      <t>キョリ</t>
    </rPh>
    <rPh sb="25" eb="26">
      <t>イロ</t>
    </rPh>
    <rPh sb="26" eb="28">
      <t>シュウサ</t>
    </rPh>
    <rPh sb="28" eb="30">
      <t>ホセイ</t>
    </rPh>
    <rPh sb="35" eb="37">
      <t>ヘンカ</t>
    </rPh>
    <rPh sb="44" eb="46">
      <t>ヘンカ</t>
    </rPh>
    <phoneticPr fontId="9"/>
  </si>
  <si>
    <t>n1/n2*Leff*R1+2*Lze*R1+Lze*Leff*R1^2+n1/n2*(1-βe)=0</t>
    <phoneticPr fontId="9"/>
  </si>
  <si>
    <t>接眼レンズの倍率βe=β6saccを一定とすると、r1が逆算できる。</t>
    <rPh sb="0" eb="2">
      <t>セツガン</t>
    </rPh>
    <rPh sb="6" eb="8">
      <t>バイリツ</t>
    </rPh>
    <rPh sb="18" eb="20">
      <t>イッテイ</t>
    </rPh>
    <rPh sb="28" eb="30">
      <t>ギャクサン</t>
    </rPh>
    <phoneticPr fontId="9"/>
  </si>
  <si>
    <t>-b6sacc/f6sacc=-a6sacc/f6sacc=n4/n2*(R1*(U2*U3+L2*R3))*(2*(L2+U2*L3)+(U2*U3+L2*R3)*L4)</t>
    <phoneticPr fontId="9"/>
  </si>
  <si>
    <t>-b6sacc/f6sacc=-a6sacc/f6sacc=R1*Leff</t>
    <phoneticPr fontId="9"/>
  </si>
  <si>
    <t>R1=(-(S1*Leff+2*Lze)-SQRT((S1*Leff+2*Lze)^2-4*Lze*Leff*S1*(1-βe))/2/Lze/Leff</t>
    <phoneticPr fontId="9"/>
  </si>
  <si>
    <t>R1=-(S1*Leff+2*Lze+SQRT(S1^2*Leff^2+4*Lze*S1*Leff+4*Lze^2-4*Lze*Leff*S1+4*Lze*Leff*S1*βe))/2/Lze/Leff</t>
    <phoneticPr fontId="9"/>
  </si>
  <si>
    <t>(-1/fe)=-((1-βe)+R1*Leff)/Lze</t>
    <phoneticPr fontId="9"/>
  </si>
  <si>
    <t>であるので</t>
    <phoneticPr fontId="9"/>
  </si>
  <si>
    <t>おおざっぱに近似すると、通常 L3&lt;&lt;|Lza|　であるので、</t>
    <rPh sb="2" eb="4">
      <t>キンジ</t>
    </rPh>
    <rPh sb="8" eb="10">
      <t>ツウジョウ</t>
    </rPh>
    <phoneticPr fontId="9"/>
  </si>
  <si>
    <t>k1=-(n2/n1)^2</t>
    <phoneticPr fontId="9"/>
  </si>
  <si>
    <t>となる。このレンズの添え字を6saccとすると、焦点距離は次のようになる。</t>
    <rPh sb="10" eb="11">
      <t>ソ</t>
    </rPh>
    <rPh sb="12" eb="13">
      <t>ジ</t>
    </rPh>
    <rPh sb="24" eb="26">
      <t>ショウテン</t>
    </rPh>
    <rPh sb="26" eb="28">
      <t>キョリ</t>
    </rPh>
    <rPh sb="29" eb="30">
      <t>ツギ</t>
    </rPh>
    <phoneticPr fontId="9"/>
  </si>
  <si>
    <t>この構成は対称6界面で領域2と4と6が平行光の設計で、n1=n7, n2=n6&lt;n3=n5, L2=L6, L3=L5, r1=-r6, r2=-r5, r3=-r4,</t>
    <rPh sb="2" eb="4">
      <t>コウセイ</t>
    </rPh>
    <rPh sb="5" eb="7">
      <t>タイショウ</t>
    </rPh>
    <rPh sb="8" eb="10">
      <t>カイメン</t>
    </rPh>
    <rPh sb="11" eb="13">
      <t>リョウイキ</t>
    </rPh>
    <rPh sb="19" eb="21">
      <t>ヘイコウ</t>
    </rPh>
    <rPh sb="21" eb="22">
      <t>コウ</t>
    </rPh>
    <rPh sb="23" eb="25">
      <t>セッケイ</t>
    </rPh>
    <phoneticPr fontId="9"/>
  </si>
  <si>
    <t>また、レンズ間隔L4により像面湾曲を調整できる。</t>
    <phoneticPr fontId="9"/>
  </si>
  <si>
    <t>Ke*Lze/βe=βe*Lze-Lv*((1-βe)+R1*Leff)</t>
    <phoneticPr fontId="9"/>
  </si>
  <si>
    <t>(1-βe)+R1*Leff=(βe*Lze-Ke*Lze/βe)/Lv</t>
    <phoneticPr fontId="9"/>
  </si>
  <si>
    <t>R1*Leff=(βe*Lze-Ke*Lze/βe-(1-βe)*Lv)/Lv</t>
    <phoneticPr fontId="9"/>
  </si>
  <si>
    <t>R1*Leff=(βe*(Le-Lv)-Ke*Lze/βe-(Lv-βe*Lv))/Lv</t>
    <phoneticPr fontId="9"/>
  </si>
  <si>
    <t>R1*Leff=(βe*Le-βe*Lv-Ke*Lze/βe-Lv+βe*Lv)/Lv</t>
    <phoneticPr fontId="9"/>
  </si>
  <si>
    <t>R1*Leff=(βe*Le-Ke*Lze/βe-Lv)/Lv</t>
    <phoneticPr fontId="9"/>
  </si>
  <si>
    <t>R1=-(S1*Leff+2*Lze+SQRT(S1^2*Leff^2+4*Lze^2+4*Lze*Leff*S1*βe))/2/Lze/Leff</t>
    <phoneticPr fontId="9"/>
  </si>
  <si>
    <t>-(S1*Leff+2*Lze+SQRT(S1^2*Leff^2+4*Lze^2+4*Lze*Leff*S1*βe))/2/Lze/Leff*Leff=(βe*Le-Ke*Lze/βe-Lv)/Lv</t>
    <phoneticPr fontId="9"/>
  </si>
  <si>
    <t>-S1*Leff-2*Lze-SQRT(S1^2*Leff^2+4*Lze^2+4*Lze*Leff*S1*βe)=2*(βe*Le-Ke*Lze/βe-Lv)*Lze/Lv</t>
    <phoneticPr fontId="9"/>
  </si>
  <si>
    <t>-SQRT(S1^2*Leff^2+4*Lze^2+4*Lze*Leff*S1*βe)=2*(βe*Le-Ke*Lze/βe-Lv)*Lze/Lv+S1*Leff+2*Lze</t>
    <phoneticPr fontId="9"/>
  </si>
  <si>
    <t>-SQRT(S1^2*Leff^2+4*Lze^2+4*Lze*Leff*S1*βe)=2*Lze*(βe*Le-Ke*Lze/βe)/Lv+S1*Leff</t>
    <phoneticPr fontId="9"/>
  </si>
  <si>
    <t>S1^2*Leff^2+4*Lze^2+4*Lze*Leff*S1*βe=(2*Lze*(βe*Le-Ke*Lze/βe)/Lv+S1*Leff)^2</t>
    <phoneticPr fontId="9"/>
  </si>
  <si>
    <t>S1^2*Leff^2+4*Lze^2+4*Lze*Leff*S1*βe=4*Lze^2*(βe*Le-Ke*Lze/βe)^2/Lv^2+4*S1*Leff*Lze*(βe*Le-Ke*Lze/βe)/Lv+S1^2*Leff^2</t>
    <phoneticPr fontId="9"/>
  </si>
  <si>
    <t>Lze+Leff*S1*βe=Lze*(βe*Le-Ke*Lze/βe)^2/Lv^2+S1*Leff*(βe*Le-Ke*Lze/βe)/Lv</t>
    <phoneticPr fontId="9"/>
  </si>
  <si>
    <t>Leff*S1*βe-S1*Leff*(βe*Le-Ke*Lze/βe)/Lv=Lze*(βe*Le-Ke*Lze/βe)^2/Lv^2-Lze</t>
    <phoneticPr fontId="9"/>
  </si>
  <si>
    <t>S1*Leff*(βe-(βe*Le-Ke*Lze/βe)/Lv)=Lze*((βe*Le-Ke*Lze/βe)^2/Lv^2-1)</t>
    <phoneticPr fontId="9"/>
  </si>
  <si>
    <t>S1*Leff*(βe*Lv-(βe*Le-Ke*Lze/βe))/Lv=Lze*((βe*Le-Ke*Lze/βe)^2-Lv^2)/Lv^2</t>
    <phoneticPr fontId="9"/>
  </si>
  <si>
    <t>S1*Leff*(βe*Lv-βe*Le+Ke*Lze/βe)=Lze*((βe*Le-Ke*Lze/βe)^2-Lv^2)/Lv</t>
    <phoneticPr fontId="9"/>
  </si>
  <si>
    <t>S1*Leff*(βe*(Lv-Le)+Ke*Lze/βe)=Lze*((βe*Le-Ke*Lze/βe)^2-Lv^2)/Lv</t>
    <phoneticPr fontId="9"/>
  </si>
  <si>
    <t>S1*Leff*(-βe*Lze+Ke*Lze/βe)=Lze*((βe*Le-Ke*Lze/βe)^2-Lv^2)/Lv</t>
    <phoneticPr fontId="9"/>
  </si>
  <si>
    <t>S1*Leff*(Ke/βe-βe)=((βe*Le-Ke*Lze/βe)^2-Lv^2)/Lv</t>
    <phoneticPr fontId="9"/>
  </si>
  <si>
    <t>S1*Leff*(Ke/βe-βe)=((βe*Le-Ke/βe*Lze)^2-Lv^2)/Lv</t>
    <phoneticPr fontId="9"/>
  </si>
  <si>
    <t>Leff=1/S1*((βe*Le-Ke/βe*Lze)^2-Lv^2)/Lv/(Ke/βe-βe)</t>
    <phoneticPr fontId="9"/>
  </si>
  <si>
    <t>上で求めたR1を代入すれば、LeffからKeが求まる。逆にKeからLeffを求めるには、</t>
    <rPh sb="0" eb="1">
      <t>ウエ</t>
    </rPh>
    <rPh sb="2" eb="3">
      <t>モト</t>
    </rPh>
    <rPh sb="8" eb="10">
      <t>ダイニュウ</t>
    </rPh>
    <rPh sb="23" eb="24">
      <t>モト</t>
    </rPh>
    <rPh sb="27" eb="28">
      <t>ギャク</t>
    </rPh>
    <rPh sb="38" eb="39">
      <t>モト</t>
    </rPh>
    <phoneticPr fontId="9"/>
  </si>
  <si>
    <t>R1を代入して</t>
    <rPh sb="3" eb="5">
      <t>ダイニュウ</t>
    </rPh>
    <phoneticPr fontId="9"/>
  </si>
  <si>
    <t>両辺を2乗して</t>
    <rPh sb="0" eb="2">
      <t>リョウヘン</t>
    </rPh>
    <rPh sb="4" eb="5">
      <t>ジョウ</t>
    </rPh>
    <phoneticPr fontId="9"/>
  </si>
  <si>
    <t>となる。Ke=0でアイレリーフLeを大きくしようとすると、実効レンズ厚を薄くする必要があることがわかる。</t>
    <phoneticPr fontId="9"/>
  </si>
  <si>
    <t>集束円錐曲面光学系の1界面の式をまとめると</t>
    <rPh sb="0" eb="2">
      <t>シュウソク</t>
    </rPh>
    <rPh sb="2" eb="4">
      <t>エンスイ</t>
    </rPh>
    <rPh sb="4" eb="6">
      <t>キョクメン</t>
    </rPh>
    <rPh sb="6" eb="9">
      <t>コウガクケイ</t>
    </rPh>
    <rPh sb="11" eb="13">
      <t>カイメン</t>
    </rPh>
    <rPh sb="14" eb="15">
      <t>シキ</t>
    </rPh>
    <phoneticPr fontId="9"/>
  </si>
  <si>
    <t>実効レンズ厚LeffはL2,L3,L4とLzaで決まるので、Keを固定するとこのうちどれかが決まることになる。</t>
    <rPh sb="0" eb="2">
      <t>ジッコウ</t>
    </rPh>
    <rPh sb="5" eb="6">
      <t>アツ</t>
    </rPh>
    <rPh sb="24" eb="25">
      <t>キ</t>
    </rPh>
    <rPh sb="33" eb="35">
      <t>コテイ</t>
    </rPh>
    <rPh sb="46" eb="47">
      <t>キ</t>
    </rPh>
    <phoneticPr fontId="9"/>
  </si>
  <si>
    <t>k1=-0.3982</t>
    <phoneticPr fontId="9"/>
  </si>
  <si>
    <t>k2=-0.8847</t>
    <phoneticPr fontId="9"/>
  </si>
  <si>
    <t>k3=-2.2219</t>
    <phoneticPr fontId="9"/>
  </si>
  <si>
    <t>この例では、設計と同じL1の場合、小さな入射角度(あるいは物体)では非常に良く集束する。</t>
    <rPh sb="2" eb="3">
      <t>レイ</t>
    </rPh>
    <rPh sb="6" eb="8">
      <t>セッケイ</t>
    </rPh>
    <rPh sb="9" eb="10">
      <t>オナ</t>
    </rPh>
    <rPh sb="14" eb="16">
      <t>バアイ</t>
    </rPh>
    <rPh sb="17" eb="18">
      <t>チイ</t>
    </rPh>
    <rPh sb="20" eb="22">
      <t>ニュウシャ</t>
    </rPh>
    <rPh sb="22" eb="24">
      <t>カクド</t>
    </rPh>
    <rPh sb="29" eb="31">
      <t>ブッタイ</t>
    </rPh>
    <rPh sb="34" eb="36">
      <t>ヒジョウ</t>
    </rPh>
    <rPh sb="37" eb="38">
      <t>ヨ</t>
    </rPh>
    <rPh sb="39" eb="41">
      <t>シュウソク</t>
    </rPh>
    <phoneticPr fontId="9"/>
  </si>
  <si>
    <t>-1/fe=n2/n1*R1*(2+R1*Leff)</t>
    <phoneticPr fontId="9"/>
  </si>
  <si>
    <t>R1*(2+R1*Leff)+S1/fe=0</t>
    <phoneticPr fontId="9"/>
  </si>
  <si>
    <t>Leff*R1^2+2*R1+S1/fe=0</t>
    <phoneticPr fontId="9"/>
  </si>
  <si>
    <t>R1=(-1+SQRT(1-Leff*S1/fe))/Leff</t>
    <phoneticPr fontId="9"/>
  </si>
  <si>
    <t>この場合の複号は正であるので</t>
    <rPh sb="2" eb="4">
      <t>バアイ</t>
    </rPh>
    <rPh sb="5" eb="7">
      <t>フクゴウ</t>
    </rPh>
    <rPh sb="8" eb="9">
      <t>セイ</t>
    </rPh>
    <phoneticPr fontId="9"/>
  </si>
  <si>
    <t>あるいは、焦点距離feから求める場合には、</t>
    <rPh sb="5" eb="7">
      <t>ショウテン</t>
    </rPh>
    <rPh sb="7" eb="9">
      <t>キョリ</t>
    </rPh>
    <rPh sb="13" eb="14">
      <t>モト</t>
    </rPh>
    <rPh sb="16" eb="18">
      <t>バアイ</t>
    </rPh>
    <phoneticPr fontId="9"/>
  </si>
  <si>
    <t>1/fe=1/(L1e+ae)+1/(be+Lze)</t>
    <phoneticPr fontId="9"/>
  </si>
  <si>
    <t>これを用いて</t>
    <rPh sb="3" eb="4">
      <t>モチ</t>
    </rPh>
    <phoneticPr fontId="9"/>
  </si>
  <si>
    <t>で、レンズの形状がすべて決まるのでこれを用いてfeあるいはbe=aeを計算すると、レンズの基本式より</t>
    <rPh sb="6" eb="8">
      <t>ケイジョウ</t>
    </rPh>
    <rPh sb="12" eb="13">
      <t>キ</t>
    </rPh>
    <rPh sb="20" eb="21">
      <t>モチ</t>
    </rPh>
    <rPh sb="35" eb="37">
      <t>ケイサン</t>
    </rPh>
    <rPh sb="45" eb="47">
      <t>キホン</t>
    </rPh>
    <rPh sb="47" eb="48">
      <t>シキ</t>
    </rPh>
    <phoneticPr fontId="9"/>
  </si>
  <si>
    <t>Leff=((βe*Le-Ke/βe*Lze)^2-Lv^2)/Lv/(Ke/βe-βe)/S1</t>
    <phoneticPr fontId="9"/>
  </si>
  <si>
    <t>Lze=Lz6sacc=Le-Lv</t>
    <phoneticPr fontId="9"/>
  </si>
  <si>
    <t>よくあるように、Ke=0の場合(中間像から平行に出た光が瞳の中央を通る場合)は、</t>
    <rPh sb="13" eb="15">
      <t>バアイ</t>
    </rPh>
    <phoneticPr fontId="9"/>
  </si>
  <si>
    <t>Leff=(Lv^2-βe^2*Le^2)/Lv/βe/S1</t>
    <phoneticPr fontId="9"/>
  </si>
  <si>
    <t>1/(L1e+be)=1/fe-1/(be+Lze)</t>
    <phoneticPr fontId="9"/>
  </si>
  <si>
    <t>L1e=1/(1/fe-1/(be+Lze))-be</t>
    <phoneticPr fontId="9"/>
  </si>
  <si>
    <t>(y-y0)=my1*(x-x0)</t>
    <phoneticPr fontId="9"/>
  </si>
  <si>
    <t>(z-z0)=mz1*(x-x0)</t>
    <phoneticPr fontId="9"/>
  </si>
  <si>
    <t>∂v/∂y=-2*(k1+1)*y</t>
    <phoneticPr fontId="9"/>
  </si>
  <si>
    <t>∂v/∂z=-2*(k1+1)*z</t>
    <phoneticPr fontId="9"/>
  </si>
  <si>
    <t>∂u/∂y=1/2*r1/SQRT(1+v/r1^2)*(∂v/∂y)/r1^2</t>
    <phoneticPr fontId="9"/>
  </si>
  <si>
    <t>∂u/∂y=r1/2/SQRT(1+v/r1^2)*(-2*(k1+1)*y)/r1^2</t>
    <phoneticPr fontId="9"/>
  </si>
  <si>
    <t>∂u/∂y=-(k1+1)*y/r1/SQRT(1+v/r1^2)</t>
    <phoneticPr fontId="9"/>
  </si>
  <si>
    <t>∂u/∂z=-(k1+1)*z/u</t>
    <phoneticPr fontId="9"/>
  </si>
  <si>
    <t>SQRT(1+v/r1^2)=u/r1</t>
    <phoneticPr fontId="9"/>
  </si>
  <si>
    <t>1+v/r1^2=u^2/r1^2</t>
    <phoneticPr fontId="9"/>
  </si>
  <si>
    <t>r1^2+v=u^2</t>
    <phoneticPr fontId="9"/>
  </si>
  <si>
    <t>∂g/∂y=(2*y*(r1+u)-y^2*(∂u/∂y))/(r1+u)^2-z^2*(∂u/∂y)/(r1+u)^2</t>
    <phoneticPr fontId="9"/>
  </si>
  <si>
    <t>∂g/∂y=(2*y*(r1+u)-(y^2+z^2)*(∂u/∂y))/(r1+u)^2</t>
    <phoneticPr fontId="9"/>
  </si>
  <si>
    <t>∂u/∂y=-(k1+1)*y/u</t>
    <phoneticPr fontId="9"/>
  </si>
  <si>
    <t>∂g/∂y=(2*y*(r1+u)-v*y/u)/(r1+u)^2</t>
    <phoneticPr fontId="9"/>
  </si>
  <si>
    <t>v=u^2-r1^2</t>
    <phoneticPr fontId="9"/>
  </si>
  <si>
    <t>∂g/∂y=(2*y*(r1+u)-(u^2-r1^2)*y/u)/(r1+u)^2</t>
    <phoneticPr fontId="9"/>
  </si>
  <si>
    <t>∂g/∂y=(2*y*r1+2*y*u-u*y+r1^2*y/u)/(r1+u)^2</t>
    <phoneticPr fontId="9"/>
  </si>
  <si>
    <t>∂g/∂y=y*(u^2+2*r1*u+r1^2)/u/(r1+u)^2</t>
    <phoneticPr fontId="9"/>
  </si>
  <si>
    <t>∂g/∂y=y*(u+r1)^2/u/(r1+u)^2</t>
    <phoneticPr fontId="9"/>
  </si>
  <si>
    <t>∂g/∂z=z/u</t>
    <phoneticPr fontId="9"/>
  </si>
  <si>
    <t>x=(y-hy0)/my1</t>
    <phoneticPr fontId="9"/>
  </si>
  <si>
    <t>z=mz1*x+hz0</t>
    <phoneticPr fontId="9"/>
  </si>
  <si>
    <t>界面x=g(y,z)と光線(x-x0)=(y-y0)/my1=(z-z0)/mz1の交点(xa,ya,za)を求める。</t>
    <rPh sb="0" eb="2">
      <t>カイメン</t>
    </rPh>
    <rPh sb="11" eb="13">
      <t>コウセン</t>
    </rPh>
    <phoneticPr fontId="9"/>
  </si>
  <si>
    <t>xa=g(ya,za) より</t>
    <phoneticPr fontId="9"/>
  </si>
  <si>
    <t>xa=(ya^2+za^2)/(1+SQRT(1-(k1+1)*(ya^2+za^2)/r1^2))/r1</t>
    <phoneticPr fontId="9"/>
  </si>
  <si>
    <t>1+SQRT(1-(k1+1)*(ya^2+za^2)/r1^2)=(ya^2+za^2)/r1/xa</t>
    <phoneticPr fontId="9"/>
  </si>
  <si>
    <t>SQRT(1-(k1+1)*(ya^2+za^2)/r1^2)=(ya^2+za^2)/r1/xa-1</t>
    <phoneticPr fontId="9"/>
  </si>
  <si>
    <t>1-(k1+1)*(ya^2+za^2)/r1^2=(ya^2+za^2)^2/r1^2/xa^2-2*(ya^2+za^2)/r1/xa+1</t>
    <phoneticPr fontId="9"/>
  </si>
  <si>
    <t>(k1+1)*(ya^2+za^2)*xa^2=-(ya^2+za^2)^2+2*(ya^2+za^2)*r1*xa</t>
    <phoneticPr fontId="9"/>
  </si>
  <si>
    <t>y=my1*x+hy0</t>
    <phoneticPr fontId="9"/>
  </si>
  <si>
    <t>ya^2+za^2=(my1*xa+hy0)^2+(mz1*xa+hz0)^2</t>
    <phoneticPr fontId="9"/>
  </si>
  <si>
    <t>ya^2+za^2=my1^2*xa^2+2*hy0*my1*xa+hy0^2+mz1^2*xa^2+2*hz0*mz1*xa+hz0^2</t>
    <phoneticPr fontId="9"/>
  </si>
  <si>
    <t>ya^2+za^2=(my1^2+mz1^2)*xa^2+2*(hy0*my1+hz0*mz1)*xa+(hy0^2+hz0^2)</t>
    <phoneticPr fontId="9"/>
  </si>
  <si>
    <t>(k1+1)*xa^2=-(ya^2+za^2)+2*r1*xa</t>
    <phoneticPr fontId="9"/>
  </si>
  <si>
    <t>(k1+1)*xa^2-2*r1*xa+(ya^2+za^2)=0</t>
    <phoneticPr fontId="9"/>
  </si>
  <si>
    <t>(k1+1)*xa^2-2*r1*xa+(my1^2+mz1^2)*xa^2+2*(hy0*my1+hz0*mz1)*xa+(hy0^2+hz0^2)=0</t>
    <phoneticPr fontId="9"/>
  </si>
  <si>
    <t>(1+k1+my1^2+mz1^2)*xa^2-2*(r1-hy0*my1-hz0*mz1)*xa+(hy0^2+hz0^2)=0</t>
    <phoneticPr fontId="9"/>
  </si>
  <si>
    <t>A*xa^2-2*B*xa+(hy0^2+hz0^2)=0</t>
    <phoneticPr fontId="9"/>
  </si>
  <si>
    <t>xa=(B±SQRT(B^2-A*(hy0^2+hz0^2)))/A</t>
    <phoneticPr fontId="9"/>
  </si>
  <si>
    <t>xa=h0*E/(1+SQRT(1-(1+k1+m1^2)*E^2))</t>
  </si>
  <si>
    <t>この式は、A*E^2が小さいとき、桁落ちが起こり誤差が大きくなるため変形する。</t>
    <rPh sb="2" eb="3">
      <t>シキ</t>
    </rPh>
    <rPh sb="11" eb="12">
      <t>チイ</t>
    </rPh>
    <rPh sb="17" eb="18">
      <t>ケタ</t>
    </rPh>
    <rPh sb="18" eb="19">
      <t>オ</t>
    </rPh>
    <rPh sb="21" eb="22">
      <t>オ</t>
    </rPh>
    <rPh sb="24" eb="26">
      <t>ゴサ</t>
    </rPh>
    <rPh sb="27" eb="28">
      <t>オオ</t>
    </rPh>
    <rPh sb="34" eb="36">
      <t>ヘンケイ</t>
    </rPh>
    <phoneticPr fontId="9"/>
  </si>
  <si>
    <t>xa=(1-SQRT(1-A*E^2))*h0/E/A</t>
    <phoneticPr fontId="9"/>
  </si>
  <si>
    <t>xa=(1-SQRT(1-A*E^2))*(1+SQRT(1-A*E^2))*h0/E/A/(1+SQRT(1-A*E^2))</t>
    <phoneticPr fontId="9"/>
  </si>
  <si>
    <t>xa=(1-(1-A*E^2))*h0/E/A/(1+SQRT(1-A*E^2))</t>
    <phoneticPr fontId="9"/>
  </si>
  <si>
    <t>xa=h0*E/(1+SQRT(1-A*E^2))</t>
    <phoneticPr fontId="9"/>
  </si>
  <si>
    <t>SQRT内が負のときエラー　交点なし</t>
    <rPh sb="4" eb="5">
      <t>ナイ</t>
    </rPh>
    <rPh sb="6" eb="7">
      <t>フ</t>
    </rPh>
    <rPh sb="14" eb="16">
      <t>コウテン</t>
    </rPh>
    <phoneticPr fontId="6"/>
  </si>
  <si>
    <t xml:space="preserve">    E=h0/(r1-m1*h0)</t>
    <phoneticPr fontId="9"/>
  </si>
  <si>
    <t xml:space="preserve">    x=h0*E/(1+SQRT(1-(1+k1+m1^2)*E^2))</t>
    <phoneticPr fontId="9"/>
  </si>
  <si>
    <t>xa=(1-SQRT(1-A*(hy0^2+hz0^2)/B^2))*B/A</t>
    <phoneticPr fontId="9"/>
  </si>
  <si>
    <t>xa=(1-SQRT(1-A*E^2))*SQRT(hy0^2+hz0^2)/E/A</t>
    <phoneticPr fontId="9"/>
  </si>
  <si>
    <t>xa=(1-SQRT(1-A*E^2))*(1+SQRT(1-A*E^2))*SQRT(hy0^2+hz0^2)/E/A/(1+SQRT(1-A*E^2))</t>
    <phoneticPr fontId="9"/>
  </si>
  <si>
    <t>xa=(1-(1-A*E^2))*SQRT(hy0^2+hz0^2)/E/A/(1+SQRT(1-A*E^2))</t>
    <phoneticPr fontId="9"/>
  </si>
  <si>
    <t>xa=E*SQRT(hy0^2+hz0^2)/(1+SQRT(1-A*E^2))</t>
    <phoneticPr fontId="9"/>
  </si>
  <si>
    <t>B=SQRT(hy0^2+hz0^2)/E</t>
    <phoneticPr fontId="9"/>
  </si>
  <si>
    <t>xa=B*E^2/(1+SQRT(1-(1+k1+my1^2+mz1^2)*E^2))</t>
    <phoneticPr fontId="9"/>
  </si>
  <si>
    <t>ya=my1*xa+hy0</t>
    <phoneticPr fontId="9"/>
  </si>
  <si>
    <t>za=mz1*xa+hz0</t>
    <phoneticPr fontId="9"/>
  </si>
  <si>
    <t>交点のy,z座標は、光線上であるため</t>
    <rPh sb="0" eb="2">
      <t>コウテン</t>
    </rPh>
    <phoneticPr fontId="9"/>
  </si>
  <si>
    <t>接平面と法線は直交するので</t>
    <rPh sb="0" eb="1">
      <t>セツ</t>
    </rPh>
    <rPh sb="1" eb="3">
      <t>ヘイメン</t>
    </rPh>
    <rPh sb="4" eb="6">
      <t>ホウセン</t>
    </rPh>
    <rPh sb="7" eb="9">
      <t>チョッコウ</t>
    </rPh>
    <phoneticPr fontId="9"/>
  </si>
  <si>
    <t>∂y/∂x=1/(∂f/∂y)</t>
    <phoneticPr fontId="9"/>
  </si>
  <si>
    <t>∂z/∂x=1/(∂f/∂z)</t>
    <phoneticPr fontId="9"/>
  </si>
  <si>
    <t>E=h0/B</t>
    <phoneticPr fontId="9"/>
  </si>
  <si>
    <t>E</t>
    <phoneticPr fontId="9"/>
  </si>
  <si>
    <t>xa=h0*E/(1+SQRT(1-A*E^2))</t>
    <phoneticPr fontId="9"/>
  </si>
  <si>
    <t>とすると</t>
    <phoneticPr fontId="9"/>
  </si>
  <si>
    <t>v(y)=-(k1+1)*y^2</t>
    <phoneticPr fontId="9"/>
  </si>
  <si>
    <t>ここで</t>
    <phoneticPr fontId="9"/>
  </si>
  <si>
    <t>さらに</t>
    <phoneticPr fontId="9"/>
  </si>
  <si>
    <t>u(y)=r1*SQRT(1+v(y)/r1^2)</t>
    <phoneticPr fontId="9"/>
  </si>
  <si>
    <t>とすると</t>
    <phoneticPr fontId="9"/>
  </si>
  <si>
    <t>とすると</t>
    <phoneticPr fontId="9"/>
  </si>
  <si>
    <t>E=h0/B=h0/(r1-m1*h0)</t>
    <phoneticPr fontId="9"/>
  </si>
  <si>
    <t>したがって</t>
    <phoneticPr fontId="9"/>
  </si>
  <si>
    <t>とすると、r1が正でも負でも</t>
    <phoneticPr fontId="9"/>
  </si>
  <si>
    <t>ここで、次のように定義し、</t>
    <rPh sb="4" eb="5">
      <t>ツギ</t>
    </rPh>
    <rPh sb="9" eb="11">
      <t>テイギ</t>
    </rPh>
    <phoneticPr fontId="9"/>
  </si>
  <si>
    <t>符号は無視して後で考えると</t>
    <phoneticPr fontId="9"/>
  </si>
  <si>
    <t>N=n2/n1</t>
    <phoneticPr fontId="9"/>
  </si>
  <si>
    <t>とすると</t>
    <phoneticPr fontId="9"/>
  </si>
  <si>
    <r>
      <t>よって、</t>
    </r>
    <r>
      <rPr>
        <sz val="10"/>
        <color rgb="FF00B050"/>
        <rFont val="ＭＳ Ｐゴシック"/>
        <family val="3"/>
        <charset val="128"/>
      </rPr>
      <t/>
    </r>
    <phoneticPr fontId="9"/>
  </si>
  <si>
    <t>P=N^2+T1^2*(N^2-1)</t>
    <phoneticPr fontId="9"/>
  </si>
  <si>
    <t>m1=tan(ψ1)</t>
  </si>
  <si>
    <t>m2=tan(ψ2)</t>
  </si>
  <si>
    <t>X1=X1'+L1=x1*cos(φ1)-y1*sin(φ1)+L1</t>
  </si>
  <si>
    <t>W1=x1*cos(φ1)-y1*sin(φ1)</t>
  </si>
  <si>
    <t>Y1=Y1'+δ1=x1*sin(φ1)+y1*cos(φ1)+δ1</t>
  </si>
  <si>
    <t>S=sin(φ1)</t>
  </si>
  <si>
    <t>C=cos(φ1)=SQRT(1-S^2)</t>
  </si>
  <si>
    <t>T=tan(φ1)=S/C</t>
  </si>
  <si>
    <t>座標がφ1だけ回転すると、角度はφ1だけ小さく(マイナスに)なるから</t>
  </si>
  <si>
    <t>S=SIN(φ1)</t>
  </si>
  <si>
    <t>次に、X'-Y'座標系から原点を中心にφiだけ回転したx-y座標系に変換する。</t>
  </si>
  <si>
    <t>座標がφ1だけ回転すると、点は－φ1だけ回転したことになり</t>
  </si>
  <si>
    <t>x＝X'*cos(-φ1)-Y'*sin(-φ1) =X'*cos(φ1)+Y'*sin(φ1)</t>
  </si>
  <si>
    <t>ｙ＝X'*sin(-φ1)+Y'*cos(-φ1) =-X'*sin(φ1)+Y'*cos(φ1)</t>
  </si>
  <si>
    <t>x0=X0'*cos(φ1)+Y0'*sin(φ1)</t>
  </si>
  <si>
    <t>ｙ0＝-X0'*sin(φ1)+Y0'*cos(φ1)</t>
  </si>
  <si>
    <t>x0=-(L1-W0)*cos(φ1)+(Y0-δ1)*sin(φ1)</t>
  </si>
  <si>
    <t>ｙ0＝(L1-W0)*sin(φ1)+(Y0-δ1)*cos(φ1)</t>
  </si>
  <si>
    <t>逆に、回転した座標系からもとに戻す場合、-φ1だけ回転させるため</t>
  </si>
  <si>
    <t>X'=x*cos(-φ1)+y*sin(-φ1)=x*cos(φ1)-y*sin(φ1)</t>
  </si>
  <si>
    <t>Y'=-x*sin(-φ1)+y*cos(-φ1)=x*sin(φ1)+y*cos(φ1)</t>
  </si>
  <si>
    <t xml:space="preserve">一般に、点（X',Y'）を原点の周りに角θだけ回転すると点（ｘ,y）に移されるものすると， </t>
    <rPh sb="0" eb="2">
      <t>イッパン</t>
    </rPh>
    <phoneticPr fontId="9"/>
  </si>
  <si>
    <t>とすると</t>
    <phoneticPr fontId="9"/>
  </si>
  <si>
    <t>B=r1-hy0*my1-hz0*mz1</t>
    <phoneticPr fontId="9"/>
  </si>
  <si>
    <t>A=1+k1+my1^2+mz1^2</t>
    <phoneticPr fontId="9"/>
  </si>
  <si>
    <t>E=SQRT(hy0^2+hz0^2)/B</t>
    <phoneticPr fontId="9"/>
  </si>
  <si>
    <t>E^2=(hy0^2+hz0^2)/B^2</t>
    <phoneticPr fontId="9"/>
  </si>
  <si>
    <t>q4～q16は高次非球面係数である。</t>
    <phoneticPr fontId="9"/>
  </si>
  <si>
    <t>ここで、</t>
    <phoneticPr fontId="9"/>
  </si>
  <si>
    <t>v=-(k1+1)*y^2-(k1+1)*z^2</t>
    <phoneticPr fontId="9"/>
  </si>
  <si>
    <t>微分して界面の傾きを求める。ただし、yやzで微分するので通常の傾きの逆数となる。まず、vを偏微分すると、</t>
    <rPh sb="0" eb="2">
      <t>ビブン</t>
    </rPh>
    <rPh sb="4" eb="6">
      <t>カイメン</t>
    </rPh>
    <rPh sb="7" eb="8">
      <t>カタム</t>
    </rPh>
    <rPh sb="10" eb="11">
      <t>モト</t>
    </rPh>
    <rPh sb="22" eb="24">
      <t>ビブン</t>
    </rPh>
    <rPh sb="28" eb="30">
      <t>ツウジョウ</t>
    </rPh>
    <rPh sb="31" eb="32">
      <t>カタム</t>
    </rPh>
    <rPh sb="34" eb="36">
      <t>ギャクスウ</t>
    </rPh>
    <rPh sb="45" eb="48">
      <t>ヘンビブン</t>
    </rPh>
    <phoneticPr fontId="9"/>
  </si>
  <si>
    <t>次に、uの偏微分は</t>
    <rPh sb="0" eb="1">
      <t>ツギ</t>
    </rPh>
    <rPh sb="5" eb="8">
      <t>ヘンビブン</t>
    </rPh>
    <phoneticPr fontId="9"/>
  </si>
  <si>
    <t>vをuで表すと、</t>
    <rPh sb="4" eb="5">
      <t>アラワ</t>
    </rPh>
    <phoneticPr fontId="9"/>
  </si>
  <si>
    <t>gの偏微分は、</t>
    <rPh sb="2" eb="5">
      <t>ヘンビブン</t>
    </rPh>
    <phoneticPr fontId="9"/>
  </si>
  <si>
    <t>g=y^2/(r1+u)+z^2/(r1+u)</t>
    <phoneticPr fontId="9"/>
  </si>
  <si>
    <t>光線がx-y-z座標系で(通常は)xの正方向に進むものとする。</t>
    <phoneticPr fontId="9"/>
  </si>
  <si>
    <t>(x0,y0,z0)をx-y-z座標系における光源の位置(x0は負の値)として、領域1の光線の式を次のように表す。</t>
    <rPh sb="40" eb="42">
      <t>リョウイキ</t>
    </rPh>
    <phoneticPr fontId="9"/>
  </si>
  <si>
    <t>my1はx-y座標系に投影した光線のy方向の傾き、mz1はx-z座標系に投影した光線のz方向の傾きである。</t>
    <rPh sb="11" eb="13">
      <t>トウエイ</t>
    </rPh>
    <rPh sb="19" eb="21">
      <t>ホウコウ</t>
    </rPh>
    <rPh sb="44" eb="46">
      <t>ホウコウ</t>
    </rPh>
    <phoneticPr fontId="9"/>
  </si>
  <si>
    <t>hy0=y0-my1*x0</t>
    <phoneticPr fontId="9"/>
  </si>
  <si>
    <t>hz0=y0-mz1*x0</t>
    <phoneticPr fontId="9"/>
  </si>
  <si>
    <t>ここで、</t>
    <phoneticPr fontId="9"/>
  </si>
  <si>
    <t>とすると</t>
    <phoneticPr fontId="9"/>
  </si>
  <si>
    <t>2次元の場合と同様に</t>
    <rPh sb="1" eb="3">
      <t>ジゲン</t>
    </rPh>
    <rPh sb="4" eb="6">
      <t>バアイ</t>
    </rPh>
    <rPh sb="7" eb="9">
      <t>ドウヨウ</t>
    </rPh>
    <phoneticPr fontId="9"/>
  </si>
  <si>
    <t>とすると</t>
    <phoneticPr fontId="9"/>
  </si>
  <si>
    <t>とすると、関数の変数を示すカッコを省略して</t>
    <rPh sb="5" eb="7">
      <t>カンスウ</t>
    </rPh>
    <rPh sb="8" eb="10">
      <t>ヘンスウ</t>
    </rPh>
    <rPh sb="11" eb="12">
      <t>シメ</t>
    </rPh>
    <rPh sb="17" eb="19">
      <t>ショウリャク</t>
    </rPh>
    <phoneticPr fontId="9"/>
  </si>
  <si>
    <t>f(y,z)の偏微分は、</t>
    <rPh sb="7" eb="10">
      <t>ヘンビブン</t>
    </rPh>
    <phoneticPr fontId="9"/>
  </si>
  <si>
    <t>であるから</t>
    <phoneticPr fontId="9"/>
  </si>
  <si>
    <t>∂(y^2+z^2)^i/∂y=i*(y^2+z^2)^(i-1)*2*y=2*i*y*(y^2+z^2)^(i-1)</t>
    <phoneticPr fontId="9"/>
  </si>
  <si>
    <t>∂f/∂y=∂g/∂y+4*q4*y*(y^2+z^2)+6*q6*y*(y^2+z^2)^2+8*q8*y*(y^2+z^2)^3+10*q10*y*(y^2+z^2)^4+12*q12*y*(y^2+z^2)^5+14*q14*y*(y^2+z^2)^6+16*q16*y*(y^2+z^2)^7</t>
    <phoneticPr fontId="9"/>
  </si>
  <si>
    <t>同様に</t>
    <rPh sb="0" eb="2">
      <t>ドウヨウ</t>
    </rPh>
    <phoneticPr fontId="9"/>
  </si>
  <si>
    <t>解の近似値y',z'を求める。</t>
    <phoneticPr fontId="9"/>
  </si>
  <si>
    <t>初期値は上で求めた値ya,zaを用いる。</t>
    <phoneticPr fontId="9"/>
  </si>
  <si>
    <t>z'=za</t>
    <phoneticPr fontId="9"/>
  </si>
  <si>
    <t>(x-x0)=(y-y0)/my1=(z-z0)/mz1</t>
    <phoneticPr fontId="9"/>
  </si>
  <si>
    <t>u=r1*SQRT(1-(k1+1)*Hs/r1^2)</t>
  </si>
  <si>
    <t>∂g/∂y=(2*y*(r1+u)-Hs*(-(k1+1)*y/u))/(r1+u)^2</t>
  </si>
  <si>
    <t>∂g/∂y=(2*y*(r1+u)+(k1+1)*Hs*y/u)/(r1+u)^2</t>
  </si>
  <si>
    <t>∂f/∂y=y/u+4*q4*y*Hs+6*q6*y*Hs^2+8*q8*y*Hs^3+10*q10*y*Hs^4+12*q12*y*Hs^5+14*q14*y*Hs^6+16*q16*y*Hs^7</t>
  </si>
  <si>
    <t>∂f/∂z=z/u+4*q4*z*Hs+6*q6*z*Hs^2+8*q8*z*Hs^3+10*q10*z*Hs^4+12*q12*z*Hs^5+14*q14*z*Hs^6+16*q16*z*Hs^7</t>
  </si>
  <si>
    <t>とすると</t>
    <phoneticPr fontId="9"/>
  </si>
  <si>
    <t>z=mz1/my1*(y-hy0)+hz0</t>
    <phoneticPr fontId="9"/>
  </si>
  <si>
    <t>Hs'=y'^2+(mz1/my1*(y'-hy0)+hz0)^2</t>
    <phoneticPr fontId="9"/>
  </si>
  <si>
    <t>Hs'をyで微分すると</t>
    <rPh sb="6" eb="8">
      <t>ビブン</t>
    </rPh>
    <phoneticPr fontId="9"/>
  </si>
  <si>
    <t>Δy'=e(y')/(de(y')/dy)</t>
    <phoneticPr fontId="9"/>
  </si>
  <si>
    <t>とすると</t>
    <phoneticPr fontId="9"/>
  </si>
  <si>
    <t>f(y',z')=g(y',z')+q4*(y'^2+z'^2)^2+q6*(y'^2+z'^2)^3+q8*(y'^2+z'^2)^4+q10*(y'^2+z'^2)^5+q12*(y'^2+z'^2)^6+q14*(y'^2+z'^2)^7+q16*(y'^2+z'^2)^8</t>
    <phoneticPr fontId="9"/>
  </si>
  <si>
    <t>∂g/∂y=y/u</t>
    <phoneticPr fontId="9"/>
  </si>
  <si>
    <t>高次の非線形係数項を除いた式をg(y,z)とする。</t>
    <rPh sb="8" eb="9">
      <t>コウ</t>
    </rPh>
    <phoneticPr fontId="9"/>
  </si>
  <si>
    <t>ニュートン法で界面x=f(y,z)と光線の交点(x1,y1,z1)を求める</t>
    <phoneticPr fontId="9"/>
  </si>
  <si>
    <t>界面の式から光線の式を引いた値eがゼロに近づくようにニュートン法をおこなう。</t>
    <rPh sb="14" eb="15">
      <t>アタイ</t>
    </rPh>
    <phoneticPr fontId="9"/>
  </si>
  <si>
    <t>となるが、交点は光線上にあるためyとzは次の関係があるから</t>
    <rPh sb="5" eb="7">
      <t>コウテン</t>
    </rPh>
    <rPh sb="8" eb="10">
      <t>コウセン</t>
    </rPh>
    <rPh sb="10" eb="11">
      <t>ジョウ</t>
    </rPh>
    <rPh sb="20" eb="21">
      <t>ツギ</t>
    </rPh>
    <rPh sb="22" eb="24">
      <t>カンケイ</t>
    </rPh>
    <phoneticPr fontId="9"/>
  </si>
  <si>
    <t>とすると</t>
    <phoneticPr fontId="9"/>
  </si>
  <si>
    <t>e(y')=Hs'/(1+SQRT(1-(k1+1)*Hs'/r1^2))/r1+q4*Hs'^2+q6*Hs'^3+q8*Hs'^4+q10*Hs'^5+q12*Hs'^6+q14*Hs'^7+q16*Hs'^8-(y'-hy0)/my1</t>
    <phoneticPr fontId="9"/>
  </si>
  <si>
    <t>f(y',z')=Hs'/(1+SQRT(1-(k1+1)*Hs'/r1^2))/r1+q4*Hs'^2+q6*Hs'^3+q8*Hs'^4+q10*Hs'^5+q12*Hs'^6+q14*Hs'^7+q16*Hs'^8</t>
    <phoneticPr fontId="9"/>
  </si>
  <si>
    <t>dHs'/dy=2*y'+2*mz1/my1*(mz1/my1*(y'-hy0)+hz0)</t>
    <phoneticPr fontId="9"/>
  </si>
  <si>
    <t>de(y')/dy=dg(y',z')/dy+2*q4*Hs'*(dHs'/dy)+3*q6*Hs'^2*(dHs'/dy)+4*q8*Hs'^3*(dHs'/dy)+5*q10*Hs'^4*(dHs'/dy)+6*q12*Hs'^5*(dHs'/dy)+7*q14*Hs'^6*(dHs'/dy)+8*q16*Hs'^7*(dHs'/dy)-1/my1</t>
    <phoneticPr fontId="9"/>
  </si>
  <si>
    <t>Δy'^2+Δz'^2&lt;=1E-30</t>
    <phoneticPr fontId="9"/>
  </si>
  <si>
    <t>Δz'=mz1/my1*Δy'</t>
  </si>
  <si>
    <t>(|my1|&lt;|mz1|の場合)</t>
    <rPh sb="13" eb="15">
      <t>バアイ</t>
    </rPh>
    <phoneticPr fontId="9"/>
  </si>
  <si>
    <t>である。この式は|my1|が小さいとき誤差が大きくなるため、|my1|&lt;|mz1|のときはeなどをzの関数としてあらわして</t>
    <rPh sb="6" eb="7">
      <t>シキ</t>
    </rPh>
    <rPh sb="14" eb="15">
      <t>チイ</t>
    </rPh>
    <rPh sb="19" eb="21">
      <t>ゴサ</t>
    </rPh>
    <rPh sb="22" eb="23">
      <t>オオ</t>
    </rPh>
    <rPh sb="51" eb="53">
      <t>カンスウ</t>
    </rPh>
    <phoneticPr fontId="9"/>
  </si>
  <si>
    <t>x=(z-hz0)/mz1</t>
    <phoneticPr fontId="9"/>
  </si>
  <si>
    <t>y=my1/mz1*(z-hz0)+hy0</t>
    <phoneticPr fontId="9"/>
  </si>
  <si>
    <t>又は</t>
    <rPh sb="0" eb="1">
      <t>マタ</t>
    </rPh>
    <phoneticPr fontId="9"/>
  </si>
  <si>
    <t>Δz'=mz1/my1*Δy'</t>
    <phoneticPr fontId="9"/>
  </si>
  <si>
    <t>Δy'=my1/mz1*Δz'</t>
    <phoneticPr fontId="9"/>
  </si>
  <si>
    <t>hy0</t>
    <phoneticPr fontId="9"/>
  </si>
  <si>
    <t>my1</t>
    <phoneticPr fontId="9"/>
  </si>
  <si>
    <t>hz0</t>
    <phoneticPr fontId="9"/>
  </si>
  <si>
    <t>mz1</t>
    <phoneticPr fontId="9"/>
  </si>
  <si>
    <t>E^2=(hy0^2+hz0^2)/B^2</t>
  </si>
  <si>
    <t>xa=B*E^2/(1+SQRT(1-(1+k1+my1^2+mz1^2)*E^2))</t>
  </si>
  <si>
    <t>y'</t>
    <phoneticPr fontId="9"/>
  </si>
  <si>
    <t>z'</t>
    <phoneticPr fontId="9"/>
  </si>
  <si>
    <t>Hs'=y'^2+z'^2</t>
    <phoneticPr fontId="9"/>
  </si>
  <si>
    <t>Hs'=y'^2+z'^2</t>
    <phoneticPr fontId="9"/>
  </si>
  <si>
    <t>とする。my1=mz1=0のときはeを計算せずに収束とする。</t>
    <phoneticPr fontId="9"/>
  </si>
  <si>
    <t>とする。収束条件としては</t>
    <phoneticPr fontId="9"/>
  </si>
  <si>
    <t>誤差がこれより大きいとき次の近似値は</t>
    <phoneticPr fontId="9"/>
  </si>
  <si>
    <t>z1=z'</t>
    <phoneticPr fontId="9"/>
  </si>
  <si>
    <t>x1=f(y',z')</t>
    <phoneticPr fontId="9"/>
  </si>
  <si>
    <t>　　f(y',z')=0のときはe=0で計算打ち切り</t>
    <phoneticPr fontId="9"/>
  </si>
  <si>
    <t>Hs'</t>
    <phoneticPr fontId="9"/>
  </si>
  <si>
    <t>Δz'</t>
    <phoneticPr fontId="9"/>
  </si>
  <si>
    <t>Δy'</t>
    <phoneticPr fontId="9"/>
  </si>
  <si>
    <t>B</t>
    <phoneticPr fontId="9"/>
  </si>
  <si>
    <t>E^2</t>
    <phoneticPr fontId="9"/>
  </si>
  <si>
    <t>xa</t>
    <phoneticPr fontId="9"/>
  </si>
  <si>
    <t>ya</t>
    <phoneticPr fontId="9"/>
  </si>
  <si>
    <t>za</t>
    <phoneticPr fontId="9"/>
  </si>
  <si>
    <t>y'[NEXT]-y'</t>
  </si>
  <si>
    <t>f(y')[NEXT]-f(y')</t>
  </si>
  <si>
    <t>Δy'</t>
    <phoneticPr fontId="9"/>
  </si>
  <si>
    <t>e(y')/f(y')</t>
  </si>
  <si>
    <t>Δz'/z'</t>
    <phoneticPr fontId="9"/>
  </si>
  <si>
    <t>Δy'/y'</t>
    <phoneticPr fontId="9"/>
  </si>
  <si>
    <t>|mz1|/|my1|</t>
    <phoneticPr fontId="9"/>
  </si>
  <si>
    <t>x'</t>
    <phoneticPr fontId="9"/>
  </si>
  <si>
    <t>x'=f(y',z')</t>
    <phoneticPr fontId="9"/>
  </si>
  <si>
    <t>z1=hz0</t>
    <phoneticPr fontId="9"/>
  </si>
  <si>
    <t>y1=hy0</t>
    <phoneticPr fontId="9"/>
  </si>
  <si>
    <t>高次の係数を含まないg(y,z)は解けるため、これを解いて初期値とする。</t>
    <phoneticPr fontId="9"/>
  </si>
  <si>
    <t>u'=r1*SQRT(1-(k1+1)*Hs'/r1^2)</t>
  </si>
  <si>
    <t>du'/dy=-(k1+1)/2/r1/SQRT(u'^2/r1^2)*(dHs'/dy)</t>
  </si>
  <si>
    <t>r1とu'の符号は同じなので</t>
    <rPh sb="6" eb="8">
      <t>フゴウ</t>
    </rPh>
    <rPh sb="9" eb="10">
      <t>オナ</t>
    </rPh>
    <phoneticPr fontId="9"/>
  </si>
  <si>
    <t>du'/dy=-(k1+1)/2/r1/(u'/r1)*(dHs'/dy)</t>
  </si>
  <si>
    <t>du'/dy=-(k1+1)/2/u'*(dHs'/dy)</t>
  </si>
  <si>
    <t>u'</t>
  </si>
  <si>
    <t>v'=-(k1+1)*Hs'</t>
  </si>
  <si>
    <t>u'=r1*SQRT(1+v'/r1^2)</t>
  </si>
  <si>
    <t>1+v'/r1^2=u'^2/r1^2</t>
  </si>
  <si>
    <t>dv'/dy=-(k1+1)*(dHs'/dy)</t>
  </si>
  <si>
    <t>du'/dy=1/2*r1*(1+v'/r1^2)^(-1/2)*1/r1^2*dv'/dy</t>
  </si>
  <si>
    <t>du'/dy=1/2/r1/SQRT(1+v'/r1^2)*(-(k1+1)*(dHs'/dy))</t>
  </si>
  <si>
    <t>du'/dy=-(k1+1)/2/r1/SQRT(1+v'/r1^2)*(dHs'/dy)</t>
  </si>
  <si>
    <t>としてもよいが、それぞれの計算でmz1/my1あるいはmy1/mz1は最大1となるので、計算を減らすためそれぞれ単独で</t>
    <rPh sb="13" eb="15">
      <t>ケイサン</t>
    </rPh>
    <rPh sb="35" eb="37">
      <t>サイダイ</t>
    </rPh>
    <rPh sb="44" eb="46">
      <t>ケイサン</t>
    </rPh>
    <rPh sb="47" eb="48">
      <t>ヘ</t>
    </rPh>
    <rPh sb="56" eb="58">
      <t>タンドク</t>
    </rPh>
    <phoneticPr fontId="9"/>
  </si>
  <si>
    <t>Hs(y,z)=y^2+z^2</t>
    <phoneticPr fontId="9"/>
  </si>
  <si>
    <t>g(y,z)=Hs/(1+SQRT(1-(k1+1)*Hs(y,z)/r1^2))/r1</t>
    <phoneticPr fontId="9"/>
  </si>
  <si>
    <t>Hs'をy=y'におけるHs(y',z')として</t>
    <phoneticPr fontId="9"/>
  </si>
  <si>
    <r>
      <rPr>
        <b/>
        <sz val="10"/>
        <rFont val="ＭＳ Ｐゴシック"/>
        <family val="3"/>
        <charset val="128"/>
      </rPr>
      <t>I</t>
    </r>
    <r>
      <rPr>
        <sz val="10"/>
        <rFont val="ＭＳ Ｐゴシック"/>
        <family val="3"/>
        <charset val="128"/>
      </rPr>
      <t>=(1,my1,mz1)</t>
    </r>
    <phoneticPr fontId="9"/>
  </si>
  <si>
    <r>
      <rPr>
        <b/>
        <sz val="10"/>
        <rFont val="ＭＳ Ｐゴシック"/>
        <family val="3"/>
        <charset val="128"/>
      </rPr>
      <t>n</t>
    </r>
    <r>
      <rPr>
        <sz val="10"/>
        <rFont val="ＭＳ Ｐゴシック"/>
        <family val="3"/>
        <charset val="128"/>
      </rPr>
      <t>=(1,myn,mzn)</t>
    </r>
    <phoneticPr fontId="9"/>
  </si>
  <si>
    <r>
      <rPr>
        <b/>
        <sz val="10"/>
        <rFont val="ＭＳ Ｐゴシック"/>
        <family val="3"/>
        <charset val="128"/>
      </rPr>
      <t>O</t>
    </r>
    <r>
      <rPr>
        <sz val="10"/>
        <rFont val="ＭＳ Ｐゴシック"/>
        <family val="3"/>
        <charset val="128"/>
      </rPr>
      <t>=(Ox,Oy,Oz)</t>
    </r>
    <phoneticPr fontId="9"/>
  </si>
  <si>
    <r>
      <rPr>
        <b/>
        <sz val="10"/>
        <rFont val="ＭＳ Ｐゴシック"/>
        <family val="3"/>
        <charset val="128"/>
      </rPr>
      <t>I</t>
    </r>
    <r>
      <rPr>
        <sz val="10"/>
        <rFont val="ＭＳ Ｐゴシック"/>
        <family val="3"/>
        <charset val="128"/>
      </rPr>
      <t>×</t>
    </r>
    <r>
      <rPr>
        <b/>
        <sz val="10"/>
        <rFont val="ＭＳ Ｐゴシック"/>
        <family val="3"/>
        <charset val="128"/>
      </rPr>
      <t>n</t>
    </r>
    <r>
      <rPr>
        <sz val="10"/>
        <rFont val="ＭＳ Ｐゴシック"/>
        <family val="3"/>
        <charset val="128"/>
      </rPr>
      <t>=</t>
    </r>
    <r>
      <rPr>
        <b/>
        <sz val="10"/>
        <rFont val="ＭＳ Ｐゴシック"/>
        <family val="3"/>
        <charset val="128"/>
      </rPr>
      <t>O</t>
    </r>
    <r>
      <rPr>
        <sz val="10"/>
        <rFont val="ＭＳ Ｐゴシック"/>
        <family val="3"/>
        <charset val="128"/>
      </rPr>
      <t>×</t>
    </r>
    <r>
      <rPr>
        <b/>
        <sz val="10"/>
        <rFont val="ＭＳ Ｐゴシック"/>
        <family val="3"/>
        <charset val="128"/>
      </rPr>
      <t>n</t>
    </r>
    <phoneticPr fontId="9"/>
  </si>
  <si>
    <r>
      <rPr>
        <b/>
        <sz val="10"/>
        <rFont val="ＭＳ Ｐゴシック"/>
        <family val="3"/>
        <charset val="128"/>
      </rPr>
      <t>I</t>
    </r>
    <r>
      <rPr>
        <sz val="10"/>
        <rFont val="ＭＳ Ｐゴシック"/>
        <family val="3"/>
        <charset val="128"/>
      </rPr>
      <t>×</t>
    </r>
    <r>
      <rPr>
        <b/>
        <sz val="10"/>
        <rFont val="ＭＳ Ｐゴシック"/>
        <family val="3"/>
        <charset val="128"/>
      </rPr>
      <t>n</t>
    </r>
    <r>
      <rPr>
        <sz val="10"/>
        <rFont val="ＭＳ Ｐゴシック"/>
        <family val="3"/>
        <charset val="128"/>
      </rPr>
      <t>=(my1*mzn-mz1*myn, mz1-mzn, myn-my1)</t>
    </r>
    <phoneticPr fontId="9"/>
  </si>
  <si>
    <t>であるので、</t>
    <phoneticPr fontId="9"/>
  </si>
  <si>
    <t>my1*mzn-mz1*myn=Oy*mzn-Oz*myn</t>
    <phoneticPr fontId="9"/>
  </si>
  <si>
    <t>mz1-mzn=Oz-Ox*mzn</t>
    <phoneticPr fontId="9"/>
  </si>
  <si>
    <t>myn-my1=Ox*myn-Oy</t>
    <phoneticPr fontId="9"/>
  </si>
  <si>
    <t>となる。式は3つあるが一つは他の2つから導けるので実質2つである。</t>
    <rPh sb="4" eb="5">
      <t>シキ</t>
    </rPh>
    <rPh sb="11" eb="12">
      <t>ヒト</t>
    </rPh>
    <rPh sb="14" eb="15">
      <t>ホカ</t>
    </rPh>
    <rPh sb="20" eb="21">
      <t>ミチビ</t>
    </rPh>
    <rPh sb="25" eb="27">
      <t>ジッシツ</t>
    </rPh>
    <phoneticPr fontId="9"/>
  </si>
  <si>
    <r>
      <rPr>
        <b/>
        <sz val="10"/>
        <rFont val="ＭＳ Ｐゴシック"/>
        <family val="3"/>
        <charset val="128"/>
      </rPr>
      <t>O</t>
    </r>
    <r>
      <rPr>
        <sz val="10"/>
        <rFont val="ＭＳ Ｐゴシック"/>
        <family val="3"/>
        <charset val="128"/>
      </rPr>
      <t>×</t>
    </r>
    <r>
      <rPr>
        <b/>
        <sz val="10"/>
        <rFont val="ＭＳ Ｐゴシック"/>
        <family val="3"/>
        <charset val="128"/>
      </rPr>
      <t>n</t>
    </r>
    <r>
      <rPr>
        <sz val="10"/>
        <rFont val="ＭＳ Ｐゴシック"/>
        <family val="3"/>
        <charset val="128"/>
      </rPr>
      <t>=(Oy*mzn-Oz*myn, Oz-Ox*mzn, Ox*myn-Oy)</t>
    </r>
    <phoneticPr fontId="9"/>
  </si>
  <si>
    <t>Oy=Ox*myn+my1-myn</t>
    <phoneticPr fontId="9"/>
  </si>
  <si>
    <t>Oz=Ox*mzn+mz1-mzn</t>
    <phoneticPr fontId="9"/>
  </si>
  <si>
    <t>SQRT(1+my1^2+mz1^2)=SQRT(Ox^2+Oy^2+Oz^2)/N1</t>
    <phoneticPr fontId="9"/>
  </si>
  <si>
    <t>1+my1^2+mz1^2=(Ox^2+Oy^2+Oz^2)/N1^2</t>
    <phoneticPr fontId="9"/>
  </si>
  <si>
    <t>N1^2*(1+my1^2+mz1^2)=Ox^2+(Ox*myn+my1-myn)^2+(Ox*mzn+mz1-mzn)^2</t>
    <phoneticPr fontId="9"/>
  </si>
  <si>
    <t>N1^2*(1+my1^2+mz1^2)=Ox^2+Ox*myn*(Ox*myn+my1-myn)+my1*(Ox*myn+my1-myn)-myn*(Ox*myn+my1-myn)+Ox*mzn*(Ox*mzn+mz1-mzn)+mz1*(Ox*mzn+mz1-mzn)-mzn*(Ox*mzn+mz1-mzn)</t>
    <phoneticPr fontId="9"/>
  </si>
  <si>
    <t>N1^2*(1+my1^2+mz1^2)=Ox^2+Ox^2*myn^2+Ox*myn*my1-Ox*myn^2+Ox*my1*myn+my1^2-my1*myn-Ox*myn^2-my1*myn+myn^2+Ox^2*mzn^2+Ox*mz1*mzn-Ox*mzn^2+Ox*mz1*mzn+mz1^2-mz1*mzn-Ox*mzn^2-mz1*mzn+mzn^2</t>
    <phoneticPr fontId="9"/>
  </si>
  <si>
    <t>N1^2*(1+my1^2+mz1^2)=Ox^2*(1+myn^2+mzn^2)+2*Ox*(my1*myn-myn^2+mz1*mzn-mzn^2)+my1^2-2*my1*myn+myn^2+mz1^2-2*mz1*mzn+mzn^2</t>
    <phoneticPr fontId="9"/>
  </si>
  <si>
    <t>N1^2*(1+my1^2+mz1^2)=Ox^2*(1+myn^2+mzn^2)+2*Ox*((my1-myn)*myn+(mz1-mzn)*mzn)+(my1-myn)^2+(mz1-mzn)^2</t>
    <phoneticPr fontId="9"/>
  </si>
  <si>
    <t>Ox^2*(1+myn^2+mzn^2)+2*Ox*((my1-myn)*myn+(mz1-mzn)*mzn)+(my1-myn)^2+(mz1-mzn)^2-N1^2*(1+my1^2+mz1^2)=0</t>
    <phoneticPr fontId="9"/>
  </si>
  <si>
    <t>Ox=(-((my1-myn)*myn+(mz1-mzn)*mzn)±SQRT(((my1-myn)*myn+(mz1-mzn)*mzn)^2-(1+myn^2+mzn^2)*((my1-myn)^2+(mz1-mzn)^2-N1^2*(1+my1^2+mz1^2))))/(1+myn^2+mzn^2)</t>
    <phoneticPr fontId="9"/>
  </si>
  <si>
    <t>Ox=(-((my1-myn)*myn+(mz1-mzn)*mzn)±SQRT((my1-myn)^2*myn^2+2*(my1-myn)*myn*(mz1-mzn)*mzn+(mz1-mzn)^2*mzn^2-(1+myn^2+mzn^2)*(my1-myn)^2-(1+myn^2+mzn^2)*(mz1-mzn)^2+N1^2*(1+my1^2+mz1^2)*(1+myn^2+mzn^2)))/(1+myn^2+mzn^2)</t>
    <phoneticPr fontId="9"/>
  </si>
  <si>
    <t>Ox=(-((my1-myn)*myn+(mz1-mzn)*mzn)±SQRT((my1-myn)^2*myn^2+2*(my1-myn)*myn*(mz1-mzn)*mzn+(mz1-mzn)^2*mzn^2-(my1-myn)^2-myn^2*(my1-myn)^2-mzn^2*(my1-myn)^2-(mz1-mzn)^2-myn^2*(mz1-mzn)^2-mzn^2*(mz1-mzn)^2+N1^2*(1+my1^2+mz1^2)*(1+myn^2+mzn^2)))/(1+myn^2+mzn^2)</t>
    <phoneticPr fontId="9"/>
  </si>
  <si>
    <t>Ox=(-((my1-myn)*myn+(mz1-mzn)*mzn)±SQRT(2*(my1-myn)*myn*(mz1-mzn)*mzn-(my1-myn)^2-mzn^2*(my1-myn)^2-(mz1-mzn)^2-myn^2*(mz1-mzn)^2+N1^2*(1+my1^2+mz1^2)*(1+myn^2+mzn^2)))/(1+myn^2+mzn^2)</t>
    <phoneticPr fontId="9"/>
  </si>
  <si>
    <t>Ox=(-((my1-myn)*myn+(mz1-mzn)*mzn)±SQRT(N1^2*(1+my1^2+mz1^2)*(1+myn^2+mzn^2)-(myn^2*(mz1-mzn)^2-2*(my1-myn)*myn*(mz1-mzn)*mzn+mzn^2*(my1-myn)^2)-(my1-myn)^2-(mz1-mzn)^2))/(1+myn^2+mzn^2)</t>
    <phoneticPr fontId="9"/>
  </si>
  <si>
    <t>Ox=(-((my1-myn)*myn+(mz1-mzn)*mzn)±SQRT(N1^2*(1+my1^2+mz1^2)*(1+myn^2+mzn^2)-(myn*(mz1-mzn)-mzn*(my1-myn))^2-(my1-myn)^2-(mz1-mzn)^2))/(1+myn^2+mzn^2)</t>
    <phoneticPr fontId="9"/>
  </si>
  <si>
    <t>Ox=(-((my1-myn)*myn+(mz1-mzn)*mzn)±SQRT(N1^2*(1+my1^2+mz1^2)*(1+myn^2+mzn^2)-(myn*mz1-myn*mzn-mzn*my1+mzn*myn)^2-(my1-myn)^2-(mz1-mzn)^2))/(1+myn^2+mzn^2)</t>
    <phoneticPr fontId="9"/>
  </si>
  <si>
    <t>Ox=(-((my1-myn)*myn+(mz1-mzn)*mzn)±SQRT(N1^2*(1+my1^2+mz1^2)*(1+myn^2+mzn^2)-(myn*mz1-mzn*my1)^2-(my1-myn)^2-(mz1-mzn)^2))/(1+myn^2+mzn^2)</t>
    <phoneticPr fontId="9"/>
  </si>
  <si>
    <t>高次の非線形係数を含めた式f(y,z)は解けないため、ニュートン法で解を求める。</t>
    <phoneticPr fontId="9"/>
  </si>
  <si>
    <t>注意：Aの式の計算順番を逆にすると、my1&lt;&lt;1,mz1&lt;&lt;1,k1=-1のとき桁落ちが起こる</t>
    <rPh sb="5" eb="6">
      <t>シキ</t>
    </rPh>
    <rPh sb="7" eb="9">
      <t>ケイサン</t>
    </rPh>
    <rPh sb="9" eb="11">
      <t>ジュンバン</t>
    </rPh>
    <rPh sb="12" eb="13">
      <t>ギャク</t>
    </rPh>
    <rPh sb="40" eb="41">
      <t>ケタ</t>
    </rPh>
    <rPh sb="41" eb="42">
      <t>オ</t>
    </rPh>
    <rPh sb="44" eb="45">
      <t>オ</t>
    </rPh>
    <phoneticPr fontId="9"/>
  </si>
  <si>
    <t>(x-x1)=(y-y1)/myn=(z-z1)/mzn</t>
    <phoneticPr fontId="9"/>
  </si>
  <si>
    <t>これにより、屈折後の光線の式が求まる。</t>
    <rPh sb="6" eb="8">
      <t>クッセツ</t>
    </rPh>
    <rPh sb="8" eb="9">
      <t>ゴ</t>
    </rPh>
    <rPh sb="10" eb="12">
      <t>コウセン</t>
    </rPh>
    <rPh sb="13" eb="14">
      <t>シキ</t>
    </rPh>
    <rPh sb="15" eb="16">
      <t>モト</t>
    </rPh>
    <phoneticPr fontId="9"/>
  </si>
  <si>
    <t>(x-x1)=(y-y1)/my2=(z-z1)/mz2</t>
    <phoneticPr fontId="9"/>
  </si>
  <si>
    <t>my2=Oy/Ox=myn+(my1-myn)/Ox</t>
    <phoneticPr fontId="9"/>
  </si>
  <si>
    <t>mz2=Oz/Ox=mzn+(mz1-mzn)/Ox</t>
    <phoneticPr fontId="9"/>
  </si>
  <si>
    <t>Ox=(-((my1-myn)*myn+(mz1-mzn)*mzn)+SQRT(N1^2*(1+myn^2+mzn^2)*(1+my1^2+mz1^2)-(my1*mzn-myn*mz1)^2-(my1-myn)^2-(mz1-mzn)^2))/(1+myn^2+mzn^2)</t>
    <phoneticPr fontId="9"/>
  </si>
  <si>
    <t>Dmy=my1-myn</t>
    <phoneticPr fontId="9"/>
  </si>
  <si>
    <t>Dmz=mz1-mzn</t>
    <phoneticPr fontId="9"/>
  </si>
  <si>
    <t>とし、myn=-(∂f/∂y)、mzn=-(∂f/∂z)を代入すると</t>
    <phoneticPr fontId="9"/>
  </si>
  <si>
    <t>Dmy=my1+(∂f/∂y)</t>
    <phoneticPr fontId="9"/>
  </si>
  <si>
    <t>Dmz=mz1+(∂f/∂z)</t>
    <phoneticPr fontId="9"/>
  </si>
  <si>
    <t>Msn=myn^2+mzn^2</t>
    <phoneticPr fontId="9"/>
  </si>
  <si>
    <t>SQRTの中をPとすると</t>
    <rPh sb="5" eb="6">
      <t>ナカ</t>
    </rPh>
    <phoneticPr fontId="9"/>
  </si>
  <si>
    <t>P=N1^2*(1+Msn)*(1+Ms1)-(my1*mzn-myn*mz1)^2-Dmy^2-Dmz^2</t>
    <phoneticPr fontId="9"/>
  </si>
  <si>
    <t>Ox=(SQRT(P)-Dmy*myn-Dmz*mzn)/(1+Msn)</t>
    <phoneticPr fontId="9"/>
  </si>
  <si>
    <t>mz2=Dmz/Ox-(∂f/∂z)</t>
    <phoneticPr fontId="9"/>
  </si>
  <si>
    <t>が等しいとして、</t>
    <rPh sb="1" eb="2">
      <t>ヒト</t>
    </rPh>
    <phoneticPr fontId="9"/>
  </si>
  <si>
    <t>外積の大きさについて、</t>
    <rPh sb="0" eb="2">
      <t>ガイセキ</t>
    </rPh>
    <phoneticPr fontId="9"/>
  </si>
  <si>
    <r>
      <rPr>
        <b/>
        <sz val="10"/>
        <rFont val="ＭＳ Ｐゴシック"/>
        <family val="3"/>
        <charset val="128"/>
      </rPr>
      <t>n</t>
    </r>
    <r>
      <rPr>
        <sz val="10"/>
        <rFont val="ＭＳ Ｐゴシック"/>
        <family val="3"/>
        <charset val="128"/>
      </rPr>
      <t>と</t>
    </r>
    <r>
      <rPr>
        <b/>
        <sz val="10"/>
        <rFont val="ＭＳ Ｐゴシック"/>
        <family val="3"/>
        <charset val="128"/>
      </rPr>
      <t>I</t>
    </r>
    <r>
      <rPr>
        <sz val="10"/>
        <rFont val="ＭＳ Ｐゴシック"/>
        <family val="3"/>
        <charset val="128"/>
      </rPr>
      <t>の間の角度をθ1(0°&lt;=θ1&lt;90°)、</t>
    </r>
    <r>
      <rPr>
        <b/>
        <sz val="10"/>
        <rFont val="ＭＳ Ｐゴシック"/>
        <family val="3"/>
        <charset val="128"/>
      </rPr>
      <t>n</t>
    </r>
    <r>
      <rPr>
        <sz val="10"/>
        <rFont val="ＭＳ Ｐゴシック"/>
        <family val="3"/>
        <charset val="128"/>
      </rPr>
      <t>と</t>
    </r>
    <r>
      <rPr>
        <b/>
        <sz val="10"/>
        <rFont val="ＭＳ Ｐゴシック"/>
        <family val="3"/>
        <charset val="128"/>
      </rPr>
      <t>O</t>
    </r>
    <r>
      <rPr>
        <sz val="10"/>
        <rFont val="ＭＳ Ｐゴシック"/>
        <family val="3"/>
        <charset val="128"/>
      </rPr>
      <t>の間の角度をθ2とすると、スネルの法則により</t>
    </r>
    <rPh sb="4" eb="5">
      <t>アイダ</t>
    </rPh>
    <rPh sb="6" eb="8">
      <t>カクド</t>
    </rPh>
    <rPh sb="28" eb="29">
      <t>アイダ</t>
    </rPh>
    <phoneticPr fontId="9"/>
  </si>
  <si>
    <t>Ox=(-my1*myn+myn^2-mz1*mzn+mzn^2-1-my1*myn-mz1*mzn)/(1+myn^2+mzn^2)</t>
    <phoneticPr fontId="9"/>
  </si>
  <si>
    <t>Ox=(-((my1-myn)*myn+(mz1-mzn)*mzn)±SQRT((1+myn^2+mzn^2)*(1+my1^2+mz1^2)-(my1*mzn-myn*mz1)^2-(my1-myn)^2-(mz1-mzn)^2))/(1+myn^2+mzn^2)</t>
    <phoneticPr fontId="9"/>
  </si>
  <si>
    <t>Ox=(-((my1-myn)*myn+(mz1-mzn)*mzn)±SQRT(1+my1^2+mz1^2+myn^2+myn^2*my1^2+myn^2*mz1^2+mzn^2+mzn^2*my1^2+mzn^2*mz1^2-my1^2*mzn^2+2*my1*mzn*myn*mz1-myn^2*mz1^2-my1^2+2*my1*myn-myn^2-mz1^2+2*mz1*mzn-mzn^2))/(1+myn^2+mzn^2)</t>
    <phoneticPr fontId="9"/>
  </si>
  <si>
    <t>Ox=(-((my1-myn)*myn+(mz1-mzn)*mzn)±SQRT(1+2*(my1*myn+mz1*mzn)+(my1^2*myn^2+2*my1*mzn*myn*mz1+mz1^2*mzn^2)))/(1+myn^2+mzn^2)</t>
    <phoneticPr fontId="9"/>
  </si>
  <si>
    <t>Ox=(-((my1-myn)*myn+(mz1-mzn)*mzn)±SQRT(1+2*(my1*myn+mz1*mzn)+(my1*myn+mz1*mzn)^2))/(1+myn^2+mzn^2)</t>
    <phoneticPr fontId="9"/>
  </si>
  <si>
    <t>Ox=(-((my1-myn)*myn+(mz1-mzn)*mzn)±SQRT((1+my1*myn+mz1*mzn)^2))/(1+myn^2+mzn^2)</t>
    <phoneticPr fontId="9"/>
  </si>
  <si>
    <t>Ox=(-((my1-myn)*myn+(mz1-mzn)*mzn)±(1+my1*myn+mz1*mzn))/(1+myn^2+mzn^2)</t>
    <phoneticPr fontId="9"/>
  </si>
  <si>
    <t>Ox=(-2-2*my1*myn-2*mz1*mzn+1+myn^2+mzn^2)/(1+myn^2+mzn^2)</t>
    <phoneticPr fontId="9"/>
  </si>
  <si>
    <t>Ox=-(2*(1+my1*myn+mz1*mzn)-(1+myn^2+mzn^2))/(1+myn^2+mzn^2)</t>
    <phoneticPr fontId="9"/>
  </si>
  <si>
    <t>Ox=-2*(1+my1*myn+mz1*mzn)/(1+myn^2+mzn^2)+(1+myn^2+mzn^2)/(1+myn^2+mzn^2)</t>
    <phoneticPr fontId="9"/>
  </si>
  <si>
    <t>Ox=-2*(1+my1*myn+mz1*mzn)/(1+myn^2+mzn^2)+1</t>
    <phoneticPr fontId="9"/>
  </si>
  <si>
    <t>N1=-1のとき反射、P&lt;=0のときは全反射となる。</t>
    <rPh sb="8" eb="10">
      <t>ハンシャ</t>
    </rPh>
    <rPh sb="19" eb="22">
      <t>ゼンハンシャ</t>
    </rPh>
    <phoneticPr fontId="9"/>
  </si>
  <si>
    <t>屈折の場合、複号はθ1&lt;90°の範囲では正である。</t>
    <rPh sb="0" eb="2">
      <t>クッセツ</t>
    </rPh>
    <rPh sb="3" eb="5">
      <t>バアイ</t>
    </rPh>
    <rPh sb="6" eb="8">
      <t>フクゴウ</t>
    </rPh>
    <rPh sb="16" eb="18">
      <t>ハンイ</t>
    </rPh>
    <rPh sb="20" eb="21">
      <t>セイ</t>
    </rPh>
    <phoneticPr fontId="9"/>
  </si>
  <si>
    <t>反射の場合、複号は負のときが解。</t>
    <rPh sb="0" eb="2">
      <t>ハンシャ</t>
    </rPh>
    <rPh sb="3" eb="5">
      <t>バアイ</t>
    </rPh>
    <rPh sb="6" eb="8">
      <t>フクゴウ</t>
    </rPh>
    <rPh sb="9" eb="10">
      <t>フ</t>
    </rPh>
    <rPh sb="14" eb="15">
      <t>カイ</t>
    </rPh>
    <phoneticPr fontId="9"/>
  </si>
  <si>
    <t>Ox=1-2*(1+my1*myn+mz1*mzn)/(1+Msn)</t>
    <phoneticPr fontId="9"/>
  </si>
  <si>
    <t>my2=Dmy/Ox-(∂f/∂y)</t>
    <phoneticPr fontId="9"/>
  </si>
  <si>
    <t>Msn=(∂f/∂y)^2+(∂f/∂z)^2</t>
    <phoneticPr fontId="9"/>
  </si>
  <si>
    <t>これを使えば、反射の場合の光線の式が求まる。</t>
    <rPh sb="3" eb="4">
      <t>ツカ</t>
    </rPh>
    <rPh sb="7" eb="9">
      <t>ハンシャ</t>
    </rPh>
    <rPh sb="10" eb="12">
      <t>バアイ</t>
    </rPh>
    <rPh sb="13" eb="15">
      <t>コウセン</t>
    </rPh>
    <rPh sb="16" eb="17">
      <t>シキ</t>
    </rPh>
    <rPh sb="18" eb="19">
      <t>モト</t>
    </rPh>
    <phoneticPr fontId="9"/>
  </si>
  <si>
    <t>Dmy=my1</t>
    <phoneticPr fontId="9"/>
  </si>
  <si>
    <t>Dmz=mz1</t>
    <phoneticPr fontId="9"/>
  </si>
  <si>
    <t>Msn=0</t>
    <phoneticPr fontId="9"/>
  </si>
  <si>
    <t>Ox=SQRT(P)</t>
    <phoneticPr fontId="9"/>
  </si>
  <si>
    <t>P=N1^2*(1+Ms1)-my1^2-mz1^2</t>
    <phoneticPr fontId="9"/>
  </si>
  <si>
    <t>my2=my1/Ox</t>
    <phoneticPr fontId="9"/>
  </si>
  <si>
    <t>mz2=mz1/Ox</t>
    <phoneticPr fontId="9"/>
  </si>
  <si>
    <t>my2=-my1</t>
    <phoneticPr fontId="9"/>
  </si>
  <si>
    <t>mz2=-mz1</t>
    <phoneticPr fontId="9"/>
  </si>
  <si>
    <t>となる。</t>
    <phoneticPr fontId="9"/>
  </si>
  <si>
    <t>平面反射(r1=0)のときは、</t>
    <rPh sb="0" eb="2">
      <t>ヘイメン</t>
    </rPh>
    <rPh sb="2" eb="4">
      <t>ハンシャ</t>
    </rPh>
    <phoneticPr fontId="9"/>
  </si>
  <si>
    <t>M1=tan(Ψ1)</t>
  </si>
  <si>
    <t>M2=tan(Ψ2)</t>
  </si>
  <si>
    <t>ψ1=Ψ1-φ1</t>
  </si>
  <si>
    <t>m1=tan(ψ1)=tan(Ψ1-φ1)=(tan(Ψ1)-tan(φ1))/(1+tan(Ψ1)*tan(φ1))</t>
  </si>
  <si>
    <t>ψ2=Ψ2-φ1</t>
  </si>
  <si>
    <t>Ψ2=ψ2+φ1</t>
  </si>
  <si>
    <t>x-y座標系での屈折前の光線の傾き角をm1、屈折後の光線の傾き角をm2とすると</t>
    <rPh sb="17" eb="18">
      <t>カク</t>
    </rPh>
    <rPh sb="31" eb="32">
      <t>カク</t>
    </rPh>
    <phoneticPr fontId="9"/>
  </si>
  <si>
    <t>各界面はそれぞれの頂点を原点とするx-y-z座標系の式で表されるものとする。(X-Y-Z座標系とx-y-z座標系の尺度は同じ)</t>
    <rPh sb="9" eb="11">
      <t>チョウテン</t>
    </rPh>
    <rPh sb="12" eb="14">
      <t>ゲンテン</t>
    </rPh>
    <phoneticPr fontId="9"/>
  </si>
  <si>
    <t>(X-Xi)=(Y-Yi)/MYi=(Z-Zi)/MZi</t>
    <phoneticPr fontId="9"/>
  </si>
  <si>
    <t>界面iの原点はX軸からY方向にδyi、Z方向にδziだけずれ、Y'',Z''軸はそのX軸(X'軸)を回転中心としてωiだけ回転し、</t>
    <rPh sb="38" eb="39">
      <t>ジク</t>
    </rPh>
    <rPh sb="43" eb="44">
      <t>ジク</t>
    </rPh>
    <rPh sb="47" eb="48">
      <t>ジク</t>
    </rPh>
    <rPh sb="50" eb="52">
      <t>カイテン</t>
    </rPh>
    <rPh sb="52" eb="54">
      <t>チュウシン</t>
    </rPh>
    <rPh sb="61" eb="63">
      <t>カイテン</t>
    </rPh>
    <phoneticPr fontId="9"/>
  </si>
  <si>
    <t>x,y軸はそのZ軸(Z''軸)を回転中心としてφiだけ傾いているものとする。従ってz軸はY-Z平面内にあることになる。</t>
    <rPh sb="3" eb="4">
      <t>ジク</t>
    </rPh>
    <rPh sb="8" eb="9">
      <t>ジク</t>
    </rPh>
    <rPh sb="13" eb="14">
      <t>ジク</t>
    </rPh>
    <rPh sb="16" eb="18">
      <t>カイテン</t>
    </rPh>
    <rPh sb="18" eb="20">
      <t>チュウシン</t>
    </rPh>
    <rPh sb="27" eb="28">
      <t>カタム</t>
    </rPh>
    <rPh sb="38" eb="39">
      <t>シタガ</t>
    </rPh>
    <rPh sb="42" eb="43">
      <t>ジク</t>
    </rPh>
    <rPh sb="47" eb="49">
      <t>ヘイメン</t>
    </rPh>
    <rPh sb="49" eb="50">
      <t>ナイ</t>
    </rPh>
    <phoneticPr fontId="9"/>
  </si>
  <si>
    <t>角度は回転中心となる軸の正方向から負の方向を見たとき反時計回りを正とする。(-90°&lt;ωi&lt;=90°、-90°&lt;φi&lt;90°)</t>
    <rPh sb="3" eb="5">
      <t>カイテン</t>
    </rPh>
    <rPh sb="5" eb="7">
      <t>チュウシン</t>
    </rPh>
    <phoneticPr fontId="9"/>
  </si>
  <si>
    <t>X-Y-Z座標系で表された光線を、それぞれのx-y-z座標系に変換して屈折後の光線の式を求めた後、X-Y-Z座標系に戻す。</t>
    <phoneticPr fontId="9"/>
  </si>
  <si>
    <t>まずX-Y-Z座標系を原点がx-y-z座標系と同じX'-Y'-Z'座標系に変換(平行移動)する。</t>
    <rPh sb="40" eb="42">
      <t>ヘイコウ</t>
    </rPh>
    <rPh sb="42" eb="44">
      <t>イドウ</t>
    </rPh>
    <phoneticPr fontId="9"/>
  </si>
  <si>
    <t>一般に、2次元のx-y座標系で点（x,y）を原点の周りに角θだけ回転すると点（ｘ',y'）に移されるものすると、</t>
    <rPh sb="0" eb="2">
      <t>イッパン</t>
    </rPh>
    <rPh sb="5" eb="7">
      <t>ジゲン</t>
    </rPh>
    <rPh sb="11" eb="13">
      <t>ザヒョウ</t>
    </rPh>
    <rPh sb="13" eb="14">
      <t>ケイ</t>
    </rPh>
    <phoneticPr fontId="9"/>
  </si>
  <si>
    <t>座標がθだけ回転すると、点は－θだけ回転したことになり、元の座標(x,y)が、回転した座標では(x',y')と表されるとすると。</t>
    <phoneticPr fontId="9"/>
  </si>
  <si>
    <t>X0''=X0'</t>
    <phoneticPr fontId="9"/>
  </si>
  <si>
    <t>したがって、元の座標の点(X0',Y0',Z0')はX'軸を中心にω1だけ回転した座標系では(X0'',Y0'',Z0'')として</t>
    <rPh sb="6" eb="7">
      <t>モト</t>
    </rPh>
    <rPh sb="8" eb="10">
      <t>ザヒョウ</t>
    </rPh>
    <rPh sb="11" eb="12">
      <t>テン</t>
    </rPh>
    <rPh sb="28" eb="29">
      <t>ジク</t>
    </rPh>
    <rPh sb="30" eb="32">
      <t>チュウシン</t>
    </rPh>
    <rPh sb="37" eb="39">
      <t>カイテン</t>
    </rPh>
    <rPh sb="41" eb="43">
      <t>ザヒョウ</t>
    </rPh>
    <rPh sb="43" eb="44">
      <t>ケイ</t>
    </rPh>
    <phoneticPr fontId="9"/>
  </si>
  <si>
    <t>さらに、X''-Y''-Z''座標系からZ''軸を回転中心にφ1だけ回転したx-y-z座標系に変換する。</t>
    <rPh sb="23" eb="24">
      <t>ジク</t>
    </rPh>
    <rPh sb="25" eb="27">
      <t>カイテン</t>
    </rPh>
    <phoneticPr fontId="9"/>
  </si>
  <si>
    <t>z0=Z0''</t>
    <phoneticPr fontId="9"/>
  </si>
  <si>
    <t>したがって</t>
    <phoneticPr fontId="9"/>
  </si>
  <si>
    <t>元の座標の点(X0'',Y0'',Z0'')はZ''軸を中心にφ1だけ回転した座標系では(x0,y0,z0)として</t>
    <phoneticPr fontId="9"/>
  </si>
  <si>
    <t>X1'=X1''</t>
    <phoneticPr fontId="9"/>
  </si>
  <si>
    <t>Z1''=z1</t>
    <phoneticPr fontId="9"/>
  </si>
  <si>
    <t>Y1=Y1'+δy1</t>
    <phoneticPr fontId="9"/>
  </si>
  <si>
    <t>Z1=Z1'+δz1</t>
    <phoneticPr fontId="9"/>
  </si>
  <si>
    <t>X''-Y''-Z''座標系での光線の傾きをMy1'',Mz1''とする。傾きをX''方向に1進んだときのY''又はZ''方向の距離であると</t>
    <rPh sb="11" eb="13">
      <t>ザヒョウ</t>
    </rPh>
    <rPh sb="13" eb="14">
      <t>ケイ</t>
    </rPh>
    <rPh sb="16" eb="18">
      <t>コウセン</t>
    </rPh>
    <rPh sb="19" eb="20">
      <t>カタム</t>
    </rPh>
    <rPh sb="37" eb="38">
      <t>カタム</t>
    </rPh>
    <rPh sb="43" eb="45">
      <t>ホウコウ</t>
    </rPh>
    <rPh sb="47" eb="48">
      <t>スス</t>
    </rPh>
    <rPh sb="56" eb="57">
      <t>マタ</t>
    </rPh>
    <rPh sb="61" eb="63">
      <t>ホウコウ</t>
    </rPh>
    <rPh sb="64" eb="66">
      <t>キョリ</t>
    </rPh>
    <phoneticPr fontId="9"/>
  </si>
  <si>
    <t>考えると、上記の座標変換と同様であるから、</t>
    <rPh sb="0" eb="1">
      <t>カンガ</t>
    </rPh>
    <rPh sb="5" eb="7">
      <t>ジョウキ</t>
    </rPh>
    <rPh sb="8" eb="10">
      <t>ザヒョウ</t>
    </rPh>
    <rPh sb="10" eb="12">
      <t>ヘンカン</t>
    </rPh>
    <rPh sb="13" eb="15">
      <t>ドウヨウ</t>
    </rPh>
    <phoneticPr fontId="9"/>
  </si>
  <si>
    <t>X-Y-Z座標系での屈折前の光線のy,z方向の傾きをMy1,Mz1とするとX'-Y'-Z'座標系で傾きは変わらない。</t>
    <rPh sb="20" eb="22">
      <t>ホウコウ</t>
    </rPh>
    <rPh sb="45" eb="47">
      <t>ザヒョウ</t>
    </rPh>
    <rPh sb="47" eb="48">
      <t>ケイ</t>
    </rPh>
    <rPh sb="49" eb="50">
      <t>カタム</t>
    </rPh>
    <rPh sb="52" eb="53">
      <t>カ</t>
    </rPh>
    <phoneticPr fontId="9"/>
  </si>
  <si>
    <t>ψy1=Ψy1-φ1</t>
    <phoneticPr fontId="9"/>
  </si>
  <si>
    <t>であるから</t>
    <phoneticPr fontId="9"/>
  </si>
  <si>
    <t>点の座標変換と同様に考えると</t>
    <rPh sb="0" eb="1">
      <t>テン</t>
    </rPh>
    <rPh sb="2" eb="4">
      <t>ザヒョウ</t>
    </rPh>
    <rPh sb="4" eb="6">
      <t>ヘンカン</t>
    </rPh>
    <rPh sb="7" eb="9">
      <t>ドウヨウ</t>
    </rPh>
    <rPh sb="10" eb="11">
      <t>カンガ</t>
    </rPh>
    <phoneticPr fontId="9"/>
  </si>
  <si>
    <t>y方向の傾きは</t>
    <rPh sb="1" eb="3">
      <t>ホウコウ</t>
    </rPh>
    <rPh sb="4" eb="5">
      <t>カタム</t>
    </rPh>
    <phoneticPr fontId="9"/>
  </si>
  <si>
    <t>z方向の傾きは</t>
    <rPh sb="1" eb="3">
      <t>ホウコウ</t>
    </rPh>
    <rPh sb="4" eb="5">
      <t>カタム</t>
    </rPh>
    <phoneticPr fontId="9"/>
  </si>
  <si>
    <t xml:space="preserve"> 0.00023441974</t>
    <phoneticPr fontId="9"/>
  </si>
  <si>
    <t xml:space="preserve"> 0.0000011305157</t>
    <phoneticPr fontId="9"/>
  </si>
  <si>
    <t xml:space="preserve"> 0.0000000056281084</t>
    <phoneticPr fontId="9"/>
  </si>
  <si>
    <t xml:space="preserve"> 0.000000000028992211</t>
    <phoneticPr fontId="9"/>
  </si>
  <si>
    <t>逆に、回転した座標系の点(x1,y1,z1)を元の座標系の座標(X1,Y1,Z1)にするには、逆方向に回転させるため</t>
    <rPh sb="0" eb="1">
      <t>ギャク</t>
    </rPh>
    <rPh sb="11" eb="12">
      <t>テン</t>
    </rPh>
    <rPh sb="27" eb="28">
      <t>ケイ</t>
    </rPh>
    <rPh sb="29" eb="31">
      <t>ザヒョウ</t>
    </rPh>
    <rPh sb="47" eb="48">
      <t>ギャク</t>
    </rPh>
    <rPh sb="48" eb="50">
      <t>ホウコウ</t>
    </rPh>
    <rPh sb="51" eb="53">
      <t>カイテン</t>
    </rPh>
    <phoneticPr fontId="9"/>
  </si>
  <si>
    <t>Ψy1=ψy1+φ1</t>
    <phoneticPr fontId="9"/>
  </si>
  <si>
    <t>M2=tan(Ψ2)=tan(ψ2+φ1)=(tan(ψ2)+tan(φ1))/(1-tan(ψ2)*tan(φ1))</t>
    <phoneticPr fontId="9"/>
  </si>
  <si>
    <t>Mz2''=mz2/Xm2</t>
    <phoneticPr fontId="9"/>
  </si>
  <si>
    <t>したがって</t>
    <phoneticPr fontId="9"/>
  </si>
  <si>
    <t>このX'-Y'-Z'座標系をX'軸を中心にω1だけ回転したX''-Y''-Z''座標系に変換する。</t>
    <rPh sb="16" eb="17">
      <t>ジク</t>
    </rPh>
    <phoneticPr fontId="9"/>
  </si>
  <si>
    <t>(X0',Y0',Z0')=(-(L1-W0),Y0-δy1,Z0-δz1)</t>
    <phoneticPr fontId="9"/>
  </si>
  <si>
    <t>より、W1を界面1からのX方向の距離として</t>
    <rPh sb="6" eb="8">
      <t>カイメン</t>
    </rPh>
    <rPh sb="13" eb="15">
      <t>ホウコウ</t>
    </rPh>
    <rPh sb="16" eb="18">
      <t>キョリ</t>
    </rPh>
    <phoneticPr fontId="9"/>
  </si>
  <si>
    <t>W1=X1'</t>
    <phoneticPr fontId="9"/>
  </si>
  <si>
    <t>次に、光線の傾きについて検討する。</t>
    <rPh sb="0" eb="1">
      <t>ツギ</t>
    </rPh>
    <rPh sb="3" eb="5">
      <t>コウセン</t>
    </rPh>
    <rPh sb="6" eb="7">
      <t>カタム</t>
    </rPh>
    <rPh sb="12" eb="14">
      <t>ケントウ</t>
    </rPh>
    <phoneticPr fontId="9"/>
  </si>
  <si>
    <t>Xm2をxM=1としたときのXmであるとすると、逆方向に回転させればよいから</t>
    <phoneticPr fontId="9"/>
  </si>
  <si>
    <t>逆にφ1,ω1が同じで、x-y-z座標系で光線の方向ベクトルが(1,m2y,m2z)であった場合、X-Y-Z系にするには</t>
    <rPh sb="0" eb="1">
      <t>ギャク</t>
    </rPh>
    <rPh sb="8" eb="9">
      <t>オナ</t>
    </rPh>
    <rPh sb="17" eb="19">
      <t>ザヒョウ</t>
    </rPh>
    <rPh sb="19" eb="20">
      <t>ケイ</t>
    </rPh>
    <rPh sb="21" eb="23">
      <t>コウセン</t>
    </rPh>
    <rPh sb="24" eb="26">
      <t>ホウコウ</t>
    </rPh>
    <rPh sb="46" eb="48">
      <t>バアイ</t>
    </rPh>
    <rPh sb="54" eb="55">
      <t>ケイ</t>
    </rPh>
    <phoneticPr fontId="9"/>
  </si>
  <si>
    <t>各界面についてWi,Yi,Zi,Myi,Mziの計算を繰り返せば、光線が追跡できる。</t>
    <phoneticPr fontId="9"/>
  </si>
  <si>
    <t xml:space="preserve">    B=r1-hy0*my1-hz0*mz1</t>
    <phoneticPr fontId="9"/>
  </si>
  <si>
    <t xml:space="preserve">    E^2=(hy0^2+hz0^2)/B^2</t>
    <phoneticPr fontId="9"/>
  </si>
  <si>
    <t xml:space="preserve">        |my1|&lt;|mz1|の場合</t>
    <rPh sb="20" eb="22">
      <t>バアイ</t>
    </rPh>
    <phoneticPr fontId="9"/>
  </si>
  <si>
    <t xml:space="preserve">        |my1|&gt;=|mz1|の場合</t>
    <rPh sb="21" eb="23">
      <t>バアイ</t>
    </rPh>
    <phoneticPr fontId="9"/>
  </si>
  <si>
    <t xml:space="preserve">    Dmy=my1+(∂f/∂y)</t>
    <phoneticPr fontId="9"/>
  </si>
  <si>
    <t xml:space="preserve">    Dmz=mz1+(∂f/∂z)</t>
    <phoneticPr fontId="9"/>
  </si>
  <si>
    <t xml:space="preserve">    Msn=(∂f/∂y)^2+(∂f/∂z)^2</t>
    <phoneticPr fontId="9"/>
  </si>
  <si>
    <t xml:space="preserve">    my2=Dmy/Ox-(∂f/∂y)</t>
    <phoneticPr fontId="9"/>
  </si>
  <si>
    <t xml:space="preserve">    mz2=Dmz/Ox-(∂f/∂z)</t>
    <phoneticPr fontId="9"/>
  </si>
  <si>
    <t xml:space="preserve">    y=my1*x+hy0</t>
    <phoneticPr fontId="9"/>
  </si>
  <si>
    <t xml:space="preserve">    z=mz1*x+hz0</t>
    <phoneticPr fontId="9"/>
  </si>
  <si>
    <t xml:space="preserve">        Hs=y^2+z^2</t>
    <phoneticPr fontId="9"/>
  </si>
  <si>
    <t xml:space="preserve">        u=r1*SQRT(1-(k1+1)*Hs/r1^2)</t>
    <phoneticPr fontId="9"/>
  </si>
  <si>
    <t xml:space="preserve">            y[NEXT]=y-Δy</t>
    <phoneticPr fontId="9"/>
  </si>
  <si>
    <t xml:space="preserve">            z[NEXT]=mz1/my1*(y[NEXT]-hy0)+hz0</t>
    <phoneticPr fontId="9"/>
  </si>
  <si>
    <t xml:space="preserve">            z[NEXT]=z-Δz</t>
    <phoneticPr fontId="9"/>
  </si>
  <si>
    <t xml:space="preserve">            y[NEXT]=my1/mz1*(z[NEXT]-hz0)+hy0</t>
    <phoneticPr fontId="9"/>
  </si>
  <si>
    <t xml:space="preserve">    N1&lt;&gt;-1 かつ P&gt;0 のとき(屈折)</t>
    <rPh sb="22" eb="24">
      <t>クッセツ</t>
    </rPh>
    <phoneticPr fontId="9"/>
  </si>
  <si>
    <t xml:space="preserve">    N1=-1 又は P&lt;=0 のとき(反射)</t>
    <rPh sb="10" eb="11">
      <t>マタ</t>
    </rPh>
    <rPh sb="22" eb="24">
      <t>ハンシャ</t>
    </rPh>
    <phoneticPr fontId="9"/>
  </si>
  <si>
    <t>myn=-1/(∂y/∂x)=-(∂f/∂y)</t>
    <phoneticPr fontId="9"/>
  </si>
  <si>
    <t>mzn=-1/(∂z/∂x)=-(∂f/∂z)</t>
    <phoneticPr fontId="9"/>
  </si>
  <si>
    <t>Ox=(SQRT(P)+Dmy*(∂f/∂y)+Dmz*(∂f/∂z))/(1+Msn)</t>
    <phoneticPr fontId="9"/>
  </si>
  <si>
    <t xml:space="preserve">    P=N1^2*(1+Msn)*(1+Ms1)-((∂f/∂y)*mz1-my1*(∂f/∂z))^2-Dmy^2-Dmz^2</t>
    <phoneticPr fontId="9"/>
  </si>
  <si>
    <t xml:space="preserve">        Ox=(SQRT(P)+Dmy*(∂f/∂y)+Dmz*(∂f/∂z))/(1+Msn)</t>
    <phoneticPr fontId="9"/>
  </si>
  <si>
    <t>Ox=1-2*(1-my1*(∂f/∂y)-mz1*(∂f/∂z))/(1+Msn)</t>
    <phoneticPr fontId="9"/>
  </si>
  <si>
    <t xml:space="preserve">        Ox=1-2*(1-my1*(∂f/∂y)-mz1*(∂f/∂z))/(1+Msn)</t>
    <phoneticPr fontId="9"/>
  </si>
  <si>
    <t>g=Hs/(r1+u)</t>
    <phoneticPr fontId="9"/>
  </si>
  <si>
    <t>x=f=Hs/(r1+u)+q4*Hs^2+q6*Hs^3+q8*Hs^4+q10*Hs^5+q12*Hs^6+q14*Hs^7+q16*Hs^8</t>
    <phoneticPr fontId="9"/>
  </si>
  <si>
    <t>x'=xa</t>
    <phoneticPr fontId="9"/>
  </si>
  <si>
    <t>f(y,z)=Hs(y,z)/(1+SQRT(1-(k1+1)*Hs(y,z)/r1^2))/r1+q4*Hs(y,z)^2+q6*Hs(y,z)^3+q8*Hs(y,z)^4+q10*Hs(y,z)^5+q12*Hs(y,z)^6+q14*Hs(y,z)^7+q16*Hs(y,z)^8</t>
    <phoneticPr fontId="9"/>
  </si>
  <si>
    <t>例えば、界面が反射平面であった場合に左から平行光が入射したとすると、φ=45°,ω=0°のとき反射光は下側に進み、</t>
    <rPh sb="0" eb="1">
      <t>タト</t>
    </rPh>
    <rPh sb="4" eb="6">
      <t>カイメン</t>
    </rPh>
    <rPh sb="7" eb="9">
      <t>ハンシャ</t>
    </rPh>
    <rPh sb="9" eb="11">
      <t>ヘイメン</t>
    </rPh>
    <rPh sb="15" eb="17">
      <t>バアイ</t>
    </rPh>
    <rPh sb="18" eb="19">
      <t>ヒダリ</t>
    </rPh>
    <rPh sb="21" eb="23">
      <t>ヘイコウ</t>
    </rPh>
    <rPh sb="23" eb="24">
      <t>コウ</t>
    </rPh>
    <rPh sb="25" eb="27">
      <t>ニュウシャ</t>
    </rPh>
    <rPh sb="47" eb="50">
      <t>ハンシャコウ</t>
    </rPh>
    <rPh sb="51" eb="53">
      <t>シタガワ</t>
    </rPh>
    <rPh sb="54" eb="55">
      <t>スス</t>
    </rPh>
    <phoneticPr fontId="9"/>
  </si>
  <si>
    <t>φ=45°,ω=90°のとき反射光は奥側に進む。</t>
    <rPh sb="18" eb="19">
      <t>オク</t>
    </rPh>
    <phoneticPr fontId="9"/>
  </si>
  <si>
    <t>v(y,z)=-(k1+1)*Hs(y,z)</t>
    <phoneticPr fontId="9"/>
  </si>
  <si>
    <t>u(y,z)=r1*SQRT(1+v(y,z)/r1^2)</t>
    <phoneticPr fontId="9"/>
  </si>
  <si>
    <t>v=-(k1+1)*Hs=u^2-r1^2であるから</t>
    <phoneticPr fontId="9"/>
  </si>
  <si>
    <t>ya=my1*xa+hy0, za=mz1*xa+hz0 であるから</t>
    <phoneticPr fontId="9"/>
  </si>
  <si>
    <t>これを代入し</t>
    <rPh sb="3" eb="5">
      <t>ダイニュウ</t>
    </rPh>
    <phoneticPr fontId="9"/>
  </si>
  <si>
    <t>ここで</t>
    <phoneticPr fontId="9"/>
  </si>
  <si>
    <t>Ms1=my1^2+mz1^2</t>
  </si>
  <si>
    <t>xa=B*E^2/(1+SQRT(1-(1+k1+Ms1)*E^2))</t>
    <phoneticPr fontId="9"/>
  </si>
  <si>
    <t>Ms1=my1^2+mz1^2</t>
    <phoneticPr fontId="9"/>
  </si>
  <si>
    <t xml:space="preserve">    x=0</t>
    <phoneticPr fontId="9"/>
  </si>
  <si>
    <t xml:space="preserve">    y=hy0</t>
    <phoneticPr fontId="9"/>
  </si>
  <si>
    <t xml:space="preserve">    z=hz0</t>
    <phoneticPr fontId="9"/>
  </si>
  <si>
    <t>P=N1^2+(N1^2-1)*Ms1</t>
    <phoneticPr fontId="9"/>
  </si>
  <si>
    <t xml:space="preserve">    P=N1^2+(N1^2-1)*Ms1</t>
    <phoneticPr fontId="9"/>
  </si>
  <si>
    <t xml:space="preserve">        Ox=SQRT(P)</t>
    <phoneticPr fontId="9"/>
  </si>
  <si>
    <t xml:space="preserve">        my2=my1/Ox</t>
    <phoneticPr fontId="9"/>
  </si>
  <si>
    <t xml:space="preserve">        mz2=mz1/Ox</t>
    <phoneticPr fontId="9"/>
  </si>
  <si>
    <t xml:space="preserve">        my2=-my1</t>
    <phoneticPr fontId="9"/>
  </si>
  <si>
    <t xml:space="preserve">        mz2=-mz1</t>
    <phoneticPr fontId="9"/>
  </si>
  <si>
    <t>平面(r1=0)のときはmyn=mzn=0, (∂f/∂y)=(∂f/∂z)=0なので</t>
    <rPh sb="0" eb="2">
      <t>ヘイメン</t>
    </rPh>
    <phoneticPr fontId="9"/>
  </si>
  <si>
    <t>P=N1^2*(1+Msn)*(1+Ms1)-((∂f/∂y)*mz1-my1*(∂f/∂z))^2-Dmy^2-Dmz^2</t>
    <phoneticPr fontId="9"/>
  </si>
  <si>
    <t xml:space="preserve">    x=B*E^2/(1+SQRT(1-(1+k1+Ms1)*E^2))</t>
    <phoneticPr fontId="9"/>
  </si>
  <si>
    <t>n1*SIN(θ1)=n2*SIN(θ2)</t>
  </si>
  <si>
    <t>SIN(θ2)=SIN(θ1)/N1</t>
  </si>
  <si>
    <t>|I×n|=|I|*|n|*SIN(θ1)</t>
  </si>
  <si>
    <t>|O×n|=|O|*|n|*SIN(θ2)</t>
  </si>
  <si>
    <t>SQRT(1+my1^2+mz1^2)*SQRT(1+myn^2+mzn^2)*SIN(θ1)=SQRT(Ox^2+Oy^2+Oz^2)*SQRT(1+myn^2+mzn^2)*SIN(θ2)</t>
  </si>
  <si>
    <t>SQRT(1+my1^2+mz1^2)*SIN(θ1)=SQRT(Ox^2+Oy^2+Oz^2)*SIN(θ1)/N1</t>
  </si>
  <si>
    <t>Z1=(x1*SIN(φ1)+y1*COS(φ1))*SIN(ω1)+z1*COS(ω1)+δz1</t>
  </si>
  <si>
    <t>My1''=My1*COS(ω1)+Mz1*SIN(ω1)</t>
  </si>
  <si>
    <t>Mz1''=-My1*SIN(ω1)+Mz1*COS(ω1)</t>
  </si>
  <si>
    <t>My1=My1''*COS(ω1)-Mz1''*SIN(ω1)</t>
  </si>
  <si>
    <t>Mz1=My1''*SIN(ω1)+Mz1''*COS(ω1)</t>
  </si>
  <si>
    <t>xM=COS(φ1)+My1''*SIN(φ1)</t>
  </si>
  <si>
    <t>mz1=Mz1''/(COS(φ1)+My1''*SIN(φ1))</t>
  </si>
  <si>
    <t>x0=-(L1-W0)*COS(φ1)+((Y0-δy1)*COS(ω1)+(Z0-δz1)*SIN(ω1))*SIN(φ1)</t>
  </si>
  <si>
    <t>mz1=(-My1*SIN(ω1)+Mz1*COS(ω1))/(COS(φ1)+(My1*COS(ω1)+Mz1*SIN(ω1))*SIN(φ1))</t>
  </si>
  <si>
    <t>y0=(L1-W0)*SIN(φ1)+((Y0-δy1)*COS(ω1)+(Z0-δz1)*SIN(ω1))*COS(φ1)</t>
  </si>
  <si>
    <t>z0=-(Y0-δy1)*SIN(ω1)+(Z0-δz1)*COS(ω1)</t>
  </si>
  <si>
    <t>W1=x1*COS(φ1)-y1*SIN(φ1)</t>
  </si>
  <si>
    <t>Y1=(x1*SIN(φ1)+y1*COS(φ1))*COS(ω1)-z1*SIN(ω1)+δy1</t>
  </si>
  <si>
    <t>Xm2=COS(φ1)-my2*SIN(φ1)</t>
  </si>
  <si>
    <t>Mz2''=mz2/(COS(φ1)-my2*SIN(φ1))</t>
  </si>
  <si>
    <t>My2=My2''*COS(ω1)-Mz2''*SIN(ω1)</t>
  </si>
  <si>
    <t>Mz2=My2''*SIN(ω1)+Mz2''*COS(ω1)</t>
  </si>
  <si>
    <t xml:space="preserve">ｘ'＝x*COS(θ)-y*SIN(θ) </t>
  </si>
  <si>
    <t xml:space="preserve">ｙ'＝x*SIN(θ)+y*COS(θ) </t>
  </si>
  <si>
    <t>x'＝x*COS(-θ)-y*SIN(-θ) =x*COS(θ)+y*SIN(θ)</t>
  </si>
  <si>
    <t>ｙ'＝x*SIN(-θ)+y*COS(-θ) =-x*SIN(θ)+y*COS(θ)</t>
  </si>
  <si>
    <t>Y0''=Y0'*COS(ω1)+Z0'*SIN(ω1)</t>
  </si>
  <si>
    <t>Z0''=-Y0'*SIN(ω1)+Z0'*COS(ω1)</t>
  </si>
  <si>
    <t>x0=X0''*COS(φ1)+Y0''*SIN(φ1)</t>
  </si>
  <si>
    <t>y0=-X0''*SIN(φ1)+Y0''*COS(φ1)</t>
  </si>
  <si>
    <t>x0=X0'*COS(φ1)+(Y0'*COS(ω1)+Z0'*SIN(ω1))*SIN(φ1)</t>
  </si>
  <si>
    <t>y0=-X0'*SIN(φ1)+(Y0'*COS(ω1)+Z0'*SIN(ω1))*COS(φ1)</t>
  </si>
  <si>
    <t>z0=-Y0'*SIN(ω1)+Z0'*COS(ω1)</t>
  </si>
  <si>
    <t>Y1'=Y1''*COS(ω1)-Z1''*SIN(ω1)</t>
  </si>
  <si>
    <t>Z1'=Y1''*SIN(ω1)+Z1''*COS(ω1)</t>
  </si>
  <si>
    <t>X1''=x1*COS(φ1)-y1*SIN(φ1)</t>
  </si>
  <si>
    <t>Y1''=x1*SIN(φ1)+y1*COS(φ1)</t>
  </si>
  <si>
    <t>my1=TAN(ψy1)</t>
  </si>
  <si>
    <t>my1=TAN(Ψy1-φ1)</t>
  </si>
  <si>
    <t>TAN(Ψy)=My1''であるから</t>
  </si>
  <si>
    <t>my1=(My1''-TAN(φ1))/(1+My1''*TAN(φ1))</t>
  </si>
  <si>
    <t>my1=(My1*COS(ω1)+Mz1*SIN(ω1)-TAN(φ1))/(1+(My1*COS(ω1)+Mz1*SIN(ω1))*TAN(φ1))</t>
  </si>
  <si>
    <t>mz1=TAN(ψz1)=Mz1''/xM</t>
  </si>
  <si>
    <t>My2''=TAN(ψy1+φ1)</t>
  </si>
  <si>
    <t>My2''=(my2+TAN(φ1))/(1-my2*TAN(φ1))</t>
  </si>
  <si>
    <t>My2=(my2+TAN(φ1))/(1-my2*TAN(φ1))*COS(ω1)-mz2/(COS(φ1)-my2*SIN(φ1))*SIN(ω1)</t>
  </si>
  <si>
    <t>Mz2=(my2+TAN(φ1))/(1-my2*TAN(φ1))*SIN(ω1)+mz2/(COS(φ1)-my2*SIN(φ1))*COS(ω1)</t>
  </si>
  <si>
    <t>Sph=SIN(φ1)</t>
    <phoneticPr fontId="9"/>
  </si>
  <si>
    <t>Cph=SQRT(1-Sph^2)</t>
    <phoneticPr fontId="9"/>
  </si>
  <si>
    <t>Tph=Sph/Cph</t>
    <phoneticPr fontId="9"/>
  </si>
  <si>
    <t>Com=SQRT(1-Som^2)</t>
    <phoneticPr fontId="9"/>
  </si>
  <si>
    <t>W1=x*Cph-y*Sph</t>
  </si>
  <si>
    <t>Som=SIN(ω1)</t>
    <phoneticPr fontId="9"/>
  </si>
  <si>
    <t>x0=-(L1-W0)*Cph+((Y0-δy1)*Com+(Z0-δz1)*Som)*Sph</t>
  </si>
  <si>
    <t>y0=(L1-W0)*Sph+((Y0-δy1)*Com+(Z0-δz1)*Som)*Cph</t>
  </si>
  <si>
    <t>z0=-(Y0-δy1)*Som+(Z0-δz1)*Com</t>
  </si>
  <si>
    <t>my1=(My1*Com+Mz1*Som-Tph)/(1+(My1*Com+Mz1*Som)*Tph)</t>
  </si>
  <si>
    <t>mz1=(-My1*Som+Mz1*Com)/(Cph+(My1*Com+Mz1*Som)*Sph)</t>
  </si>
  <si>
    <t>Y1=(x*Sph+y*Cph)*Com-z*Som+δy1</t>
  </si>
  <si>
    <t>Z1=(x*Sph+y*Cph)*Som+z*Com+δz1</t>
  </si>
  <si>
    <t>My2=(my2+Tph)/(1-my2*Tph)*Com-mz2/(Cph-my2*Sph)*Som</t>
  </si>
  <si>
    <t>Mz2=(my2+Tph)/(1-my2*Tph)*Som+mz2/(Cph-my2*Sph)*Com</t>
  </si>
  <si>
    <t>Δz'は</t>
    <phoneticPr fontId="9"/>
  </si>
  <si>
    <t>∂f/∂y=y/u+(4*q4*Hs+6*q6*Hs^2+8*q8*Hs^3+10*q10*Hs^4+12*q12*Hs^5+14*q14*Hs^6+16*q16*Hs^7)*y</t>
    <phoneticPr fontId="9"/>
  </si>
  <si>
    <t>とすると</t>
    <phoneticPr fontId="9"/>
  </si>
  <si>
    <t>ニュートン法で使う微分を求めるため、y=y',z=z'における界面と光線のxのずれeをy'のみの関数で表すと</t>
    <rPh sb="5" eb="6">
      <t>ホウ</t>
    </rPh>
    <rPh sb="7" eb="8">
      <t>ツカ</t>
    </rPh>
    <rPh sb="9" eb="11">
      <t>ビブン</t>
    </rPh>
    <rPh sb="12" eb="13">
      <t>モト</t>
    </rPh>
    <rPh sb="31" eb="33">
      <t>カイメン</t>
    </rPh>
    <rPh sb="34" eb="36">
      <t>コウセン</t>
    </rPh>
    <rPh sb="48" eb="50">
      <t>カンスウ</t>
    </rPh>
    <rPh sb="51" eb="52">
      <t>アラワ</t>
    </rPh>
    <phoneticPr fontId="9"/>
  </si>
  <si>
    <t>これを用いて</t>
    <rPh sb="3" eb="4">
      <t>モチ</t>
    </rPh>
    <phoneticPr fontId="9"/>
  </si>
  <si>
    <t>g(y')=Hs'/(r1+u')</t>
    <phoneticPr fontId="9"/>
  </si>
  <si>
    <t>e(y')=g(y')+q4*Hs'^2+q6*Hs'^3+q8*Hs'^4+q10*Hs'^5+q12*Hs'^6+q14*Hs'^7+q16*Hs'^8-(y'-hy0)/my1</t>
    <phoneticPr fontId="9"/>
  </si>
  <si>
    <t>e(y')=f(y')-(y'-hy0)/my1</t>
    <phoneticPr fontId="9"/>
  </si>
  <si>
    <t>この関係がある場合にf(y',z'),g(y',z')はyのみの関数f(y'),g(y')としてあらわせる。</t>
    <rPh sb="2" eb="4">
      <t>カンケイ</t>
    </rPh>
    <rPh sb="7" eb="9">
      <t>バアイ</t>
    </rPh>
    <rPh sb="32" eb="34">
      <t>カンスウ</t>
    </rPh>
    <phoneticPr fontId="9"/>
  </si>
  <si>
    <t>dg(y')/dy=d(Hs'/(1+SQRT(1-(k1+1)*Hs'/r1^2))/r1)/dy</t>
    <phoneticPr fontId="9"/>
  </si>
  <si>
    <t>dg(y')/dy=d(Hs'/(r1+u'))/dy</t>
    <phoneticPr fontId="9"/>
  </si>
  <si>
    <t>dg(y')/dy=((dHs'/dy)*(r1+u')-Hs'*(du'/dy))/(r1+u')^2</t>
    <phoneticPr fontId="9"/>
  </si>
  <si>
    <t>dg(y')/dy=((dHs'/dy)*(r1+u')-Hs'*(-(k1+1)/2/u'*(dHs'/dy)))/(r1+u')^2</t>
    <phoneticPr fontId="9"/>
  </si>
  <si>
    <t>dg(y')/dy=(dHs'/dy)*((r1+u')+Hs'*(k1+1)/2/u')/(r1+u')^2</t>
    <phoneticPr fontId="9"/>
  </si>
  <si>
    <t>dg(y')/dy=(dHs'/dy)*(1+Hs'*(k1+1)/2/u'/(r1+u'))/(r1+u')</t>
    <phoneticPr fontId="9"/>
  </si>
  <si>
    <t>dg(y')/dy=(dHs'/dy)*(1+Hs'/(r1+u')*(k1+1)/2/u')/(r1+u')</t>
    <phoneticPr fontId="9"/>
  </si>
  <si>
    <t>z=mz1/my1*(y-hy0)+hz0</t>
    <phoneticPr fontId="9"/>
  </si>
  <si>
    <t>で計算する。y',z'のうち片方を新たな値を用いて計算するのは誤差が累積しないようにするためでもある。</t>
    <rPh sb="1" eb="3">
      <t>ケイサン</t>
    </rPh>
    <rPh sb="14" eb="16">
      <t>カタホウ</t>
    </rPh>
    <rPh sb="17" eb="18">
      <t>アラ</t>
    </rPh>
    <rPh sb="20" eb="21">
      <t>アタイ</t>
    </rPh>
    <rPh sb="22" eb="23">
      <t>モチ</t>
    </rPh>
    <rPh sb="25" eb="27">
      <t>ケイサン</t>
    </rPh>
    <rPh sb="31" eb="33">
      <t>ゴサ</t>
    </rPh>
    <rPh sb="34" eb="36">
      <t>ルイセキ</t>
    </rPh>
    <phoneticPr fontId="9"/>
  </si>
  <si>
    <t>ここで、g(y')やHs'はy'のみの関数であるが、z'=mz1/my1*(y'-hy0)+hz0としたときのg(y',z')やHs(y',z')の値と等しいので</t>
    <rPh sb="19" eb="21">
      <t>カンスウ</t>
    </rPh>
    <rPh sb="74" eb="75">
      <t>アタイ</t>
    </rPh>
    <rPh sb="76" eb="77">
      <t>ヒト</t>
    </rPh>
    <phoneticPr fontId="9"/>
  </si>
  <si>
    <t>ニュートン法により次のy'を出すための変分Δy'は</t>
    <rPh sb="9" eb="10">
      <t>ツギ</t>
    </rPh>
    <rPh sb="14" eb="15">
      <t>ダ</t>
    </rPh>
    <rPh sb="19" eb="21">
      <t>ヘンブン</t>
    </rPh>
    <phoneticPr fontId="9"/>
  </si>
  <si>
    <t>ここでも、e(y')はx'=f(y',z')を使って</t>
    <rPh sb="23" eb="24">
      <t>ツカ</t>
    </rPh>
    <phoneticPr fontId="9"/>
  </si>
  <si>
    <t>dg(y')/dy=(dHs'/dy)*(1+g(y')*(k1+1)/2/u')/(r1+u')</t>
    <phoneticPr fontId="9"/>
  </si>
  <si>
    <t>de(y')/dy=(dHs'/dy)*(1+g(y')*(k1+1)/2/u')/(r1+u')+(dHs'/dy)*(2*q4*Hs'+3*q6*Hs'^2+4*q8*Hs'^3+5*q10*Hs'^4+6*q12*Hs'^5+7*q14*Hs'^6+8*q16*Hs'^7)-1/my1</t>
    <phoneticPr fontId="9"/>
  </si>
  <si>
    <t>de(y')/dy=(dHs'/dy)*((1+g(y')*(k1+1)/2/u')/(r1+u')+(2*q4*Hs'+3*q6*Hs'^2+4*q8*Hs'^3+5*q10*Hs'^4+6*q12*Hs'^5+7*q14*Hs'^6+8*q16*Hs'^7))-1/my1</t>
    <phoneticPr fontId="9"/>
  </si>
  <si>
    <t>したがって</t>
    <phoneticPr fontId="9"/>
  </si>
  <si>
    <t>e(y')=f(y',z')-(y'-hy0)/my1</t>
    <phoneticPr fontId="9"/>
  </si>
  <si>
    <t>dHs'/dy=2*(y'+mz1/my1*(mz1/my1*(y'-hy0)+hz0))</t>
    <phoneticPr fontId="9"/>
  </si>
  <si>
    <t>e(z')=f(y',z')-(z'-hz0)/mz1</t>
    <phoneticPr fontId="9"/>
  </si>
  <si>
    <t>dHs'/dz=2*(z'+my1/mz1*(my1/mz1*(z'-hz0)+hy0))</t>
    <phoneticPr fontId="9"/>
  </si>
  <si>
    <t xml:space="preserve">            dHs/dz=2*(z+my1/mz1*(my1/mz1*(z-hz0)+hy0))</t>
    <phoneticPr fontId="9"/>
  </si>
  <si>
    <t xml:space="preserve">            dHs/dy=2*(y+mz1/my1*(mz1/my1*(y-hy0)+hz0))</t>
    <phoneticPr fontId="9"/>
  </si>
  <si>
    <t xml:space="preserve">        x=g+q4*Hs^2+q6*Hs^3+q8*Hs^4+q10*Hs^5+q12*Hs^6+q14*Hs^7+q16*Hs^8</t>
    <phoneticPr fontId="9"/>
  </si>
  <si>
    <t xml:space="preserve">        g=Hs/(r1+u)</t>
    <phoneticPr fontId="9"/>
  </si>
  <si>
    <t xml:space="preserve">        qHs=2*q4*Hs+3*q6*Hs^2+4*q8*Hs^3+5*q10*Hs^4+6*q12*Hs^5+7*q14*Hs^6+8*q16*Hs^7</t>
  </si>
  <si>
    <t xml:space="preserve">        ∂f/∂y=y/u+2*qHs*y</t>
  </si>
  <si>
    <t xml:space="preserve">        ∂f/∂z=z/u+2*qHs*z</t>
  </si>
  <si>
    <t>qHs=2*q4*Hs+3*q6*Hs^2+4*q8*Hs^3+5*q10*Hs^4+6*q12*Hs^5+7*q14*Hs^6+8*q16*Hs^7</t>
  </si>
  <si>
    <t>∂f/∂y=y/u+2*qHs*y</t>
  </si>
  <si>
    <t>∂f/∂z=z/u+2*qHs*z</t>
  </si>
  <si>
    <t>qHs'=2*q4*Hs'+3*q6*Hs'^2+4*q8*Hs'^3+5*q10*Hs'^4+6*q12*Hs'^5+7*q14*Hs'^6+8*q16*Hs'^7</t>
  </si>
  <si>
    <t>de(y')/dy=(dHs'/dy)*((1+g(y',z')*(k1+1)/2/u')/(r1+u')+qHs')-1/my1</t>
  </si>
  <si>
    <t>Δy'=(f(y',z')-(y'-hy0)/my1)/((dHs'/dy)*((1+g(y',z')*(k1+1)/2/u')/(r1+u')+qHs')-1/my1)</t>
  </si>
  <si>
    <t>qHs'</t>
    <phoneticPr fontId="9"/>
  </si>
  <si>
    <t>dHs/dy</t>
    <phoneticPr fontId="9"/>
  </si>
  <si>
    <t>Δy</t>
    <phoneticPr fontId="9"/>
  </si>
  <si>
    <t>dHs'/dz</t>
    <phoneticPr fontId="9"/>
  </si>
  <si>
    <t>Δz'</t>
    <phoneticPr fontId="9"/>
  </si>
  <si>
    <t>Δy'=(my1*f(y',z')-y'+hy0)/((dHs'/dy)*my1*((1+g(y',z')*(k1+1)/2/u')/(r1+u')+qHs')-1)</t>
    <phoneticPr fontId="9"/>
  </si>
  <si>
    <t>Δz'=(mz1*f(y',z')-z'+hz0)/((dHs'/dz)*mz1*((1+g(y',z')*(k1+1)/2/u')/(r1+u')+qHs')-1)</t>
    <phoneticPr fontId="9"/>
  </si>
  <si>
    <t xml:space="preserve">            Δy=(my1*x-y+hy0)/((dHs/dy)*my1*((1+g*(k1+1)/2/u)/(r1+u)+qHs)-1)</t>
    <phoneticPr fontId="9"/>
  </si>
  <si>
    <t xml:space="preserve">            Δz=(mz1*x-z+hz0)/((dHs/dz)*mz1*((1+g*(k1+1)/2/u)/(r1+u)+qHs)-1)</t>
    <phoneticPr fontId="9"/>
  </si>
  <si>
    <t>Δz'=(mz1*x-z'+hz0)/((dHs'/dz)*mz1*((1+g(y',z')*(k1+1)/2/u')/(r1+u')+qHs')-1)</t>
    <phoneticPr fontId="9"/>
  </si>
  <si>
    <t>Δy'=(my1*x'-y'+hy0)/((dHs'/dy)*my1*((1+g'*(k1+1)/2/u')/(r1+u')+qHs')-1)</t>
    <phoneticPr fontId="9"/>
  </si>
  <si>
    <t>g'</t>
    <phoneticPr fontId="9"/>
  </si>
  <si>
    <t>g'=Hs'/(r1+u')</t>
    <phoneticPr fontId="9"/>
  </si>
  <si>
    <t xml:space="preserve">        my1=mz1=0の場合</t>
    <rPh sb="18" eb="20">
      <t>バアイ</t>
    </rPh>
    <phoneticPr fontId="9"/>
  </si>
  <si>
    <t xml:space="preserve">            (y=y0)</t>
    <phoneticPr fontId="9"/>
  </si>
  <si>
    <t xml:space="preserve">            (z=z0)</t>
    <phoneticPr fontId="9"/>
  </si>
  <si>
    <t>dHs'/dy=2*(y'+mz1/my1*(mz1/my1*(y'-hy0)+hz0))</t>
    <phoneticPr fontId="9"/>
  </si>
  <si>
    <t>f(y)=y^2/(1+SQRT(1-(k1+1)*y^2/r1^2))/r1+q4*y^4+q6*y^6+q8*y^8+q10*y^10+q12*y^12+q14*y^14+q16*y^16</t>
    <phoneticPr fontId="9"/>
  </si>
  <si>
    <t>q4,q6,q8,q10,q12,q14,q16は高次非球面係数である。</t>
    <phoneticPr fontId="9"/>
  </si>
  <si>
    <t>f(y)=g(y)+q4*y^4+q6*y^6+q8*y^8+q10*y^10+q12*y^12+q14*y^14+q16*y^16</t>
    <phoneticPr fontId="9"/>
  </si>
  <si>
    <t>f(y)=y^2/(r1+u(y))+q4*y^4+q6*y^6+q8*y^8+q10*y^10+q12*y^12+q14*y^14+q16*y^16</t>
    <phoneticPr fontId="9"/>
  </si>
  <si>
    <t>df(y)/dy=dg(y)/dy+4*q4*y^3+6*q6*y^5+8*q8*y^7+10*q10*y^9+q12*y^12+q14*y^14+q16*y^16</t>
    <phoneticPr fontId="9"/>
  </si>
  <si>
    <t>df(y)/dy=y/u(y)+4*q4*y^3+6*q6*y^5+8*q8*y^7+10*q10*y^9+12*q12*y^11+14*q14*y^13+16*q16*y^15</t>
    <phoneticPr fontId="9"/>
  </si>
  <si>
    <t>高次の非線形係数を含めた式f(y)は16次の方程式となり解けないため、ニュートン法で解を求める。</t>
    <phoneticPr fontId="9"/>
  </si>
  <si>
    <t>df(y')/dy=y'/u(y')+4*q4*y'^3+6*q6*y'^5+8*q8*y'^7+10*q10*y'^9+12*q12*y'^11+14*q14*y'^13+16*q16*y'^15</t>
    <phoneticPr fontId="9"/>
  </si>
  <si>
    <t>高次非球面係数は16次まで。</t>
    <phoneticPr fontId="9"/>
  </si>
  <si>
    <t xml:space="preserve">        df(y)/dy=y/u(y)+4*q4*y^3+6*q6*y^5+8*q8*y^7+10*q10*y^9+12*q12*y^11+14*q14*y^13+16*q16*y^15</t>
    <phoneticPr fontId="9"/>
  </si>
  <si>
    <t>f(y')=y'^2/(r1+u(y'))+q4*y'^4+q6*y'^6+q8*y'^8+q10*y'^10+q12*y'^12+q14*y'^14+q16*y'^16</t>
    <phoneticPr fontId="9"/>
  </si>
  <si>
    <t xml:space="preserve">        x=y^2/(r1+u(y))+q4*y^4+q6*y^6+q8*y^8+q10*y^10+q12*y^12+q14*y^14+q16*y^16</t>
    <phoneticPr fontId="9"/>
  </si>
  <si>
    <t>(x,yについて初期値や近似値を示す添え字の a や ' および1を省略する。)</t>
    <rPh sb="8" eb="11">
      <t>ショキチ</t>
    </rPh>
    <rPh sb="12" eb="14">
      <t>キンジ</t>
    </rPh>
    <rPh sb="14" eb="15">
      <t>チ</t>
    </rPh>
    <rPh sb="16" eb="17">
      <t>シメ</t>
    </rPh>
    <rPh sb="18" eb="19">
      <t>ソ</t>
    </rPh>
    <rPh sb="20" eb="21">
      <t>ジ</t>
    </rPh>
    <rPh sb="34" eb="36">
      <t>ショウリャク</t>
    </rPh>
    <phoneticPr fontId="9"/>
  </si>
  <si>
    <t>接平面の傾きは、x=f(y,z)であるからそれぞれz又はyを一定として</t>
    <rPh sb="0" eb="1">
      <t>セツ</t>
    </rPh>
    <rPh sb="1" eb="3">
      <t>ヘイメン</t>
    </rPh>
    <rPh sb="4" eb="5">
      <t>カタム</t>
    </rPh>
    <rPh sb="26" eb="27">
      <t>マタ</t>
    </rPh>
    <rPh sb="30" eb="32">
      <t>イッテイ</t>
    </rPh>
    <phoneticPr fontId="9"/>
  </si>
  <si>
    <t>1/β6sacc=n2/n1*(U1+(L1+U1*Leff)*R1)</t>
  </si>
  <si>
    <t>-Lz6sacc/β6sacc=L1+U1*Leff</t>
  </si>
  <si>
    <t>n2/n1*(U1+(L1+U1*Leff)*R1)=n2'/n1'*(U1'+(L1+U1'*Leff')*R1')</t>
  </si>
  <si>
    <t>n2/n1*(U1+(L1+U1*Leff)*R1)=n2'/n1'*(U1'+(L1+U1*Leff)*R1')</t>
    <phoneticPr fontId="9"/>
  </si>
  <si>
    <t>n2/n1*(S1+L1*R1+L1*R1+R1*U1*Leff)=n2'/n1'*(S1'+L1*R1'+L1*R1'+R1'*U1*Leff)</t>
    <phoneticPr fontId="9"/>
  </si>
  <si>
    <t>n2/n1*(n1/n2+2*L1*R1+R1*U1*Leff)=n2'/n1'*(n1'/n2'+2*L1*R1'+R1'*U1*Leff)</t>
    <phoneticPr fontId="9"/>
  </si>
  <si>
    <t>1+n2/n1*(2*L1*R1+R1*U1*Leff)=1+n2'/n1'*(2*L1*R1'+R1'*U1*Leff)</t>
    <phoneticPr fontId="9"/>
  </si>
  <si>
    <t>n2/n1*R1*(2*L1+U1*Leff)=n2'/n1'*R1'*(2*L1+U1*Leff)</t>
    <phoneticPr fontId="9"/>
  </si>
  <si>
    <t>n2/n1*R1=n2'/n1'*R1'</t>
    <phoneticPr fontId="9"/>
  </si>
  <si>
    <t>n2/n1*(-(n2-n1)/n2/r1)=n2'/n1'*(-(n2'-n1')/n2'/r1)</t>
    <phoneticPr fontId="9"/>
  </si>
  <si>
    <t>(n2-n1)/n1=(n2'-n1')/n1'</t>
    <phoneticPr fontId="9"/>
  </si>
  <si>
    <t>β6sacc=β6sacc'</t>
    <phoneticPr fontId="9"/>
  </si>
  <si>
    <t>-Lz6sacc=-Lz6sacc'</t>
    <phoneticPr fontId="9"/>
  </si>
  <si>
    <t>であるため、</t>
    <phoneticPr fontId="9"/>
  </si>
  <si>
    <t>L1+U1*Leff=L1+U1'*Leff'</t>
    <phoneticPr fontId="9"/>
  </si>
  <si>
    <t>すなわちSACCレンズでかなり色収差を補正できるが、完全になくすことはできない。</t>
    <rPh sb="15" eb="16">
      <t>イロ</t>
    </rPh>
    <rPh sb="16" eb="18">
      <t>シュウサ</t>
    </rPh>
    <rPh sb="19" eb="21">
      <t>ホセイ</t>
    </rPh>
    <rPh sb="26" eb="28">
      <t>カンゼン</t>
    </rPh>
    <phoneticPr fontId="9"/>
  </si>
  <si>
    <t>を同時に満たす必要があるが、</t>
    <rPh sb="1" eb="3">
      <t>ドウジ</t>
    </rPh>
    <rPh sb="4" eb="5">
      <t>ミ</t>
    </rPh>
    <rPh sb="7" eb="9">
      <t>ヒツヨウ</t>
    </rPh>
    <phoneticPr fontId="9"/>
  </si>
  <si>
    <t>となり、n1は空気の屈折率で波長によりほとんど変わらないから、n2も波長によりほとんど変わらないことが必要となる。</t>
    <rPh sb="7" eb="9">
      <t>クウキ</t>
    </rPh>
    <rPh sb="10" eb="12">
      <t>クッセツ</t>
    </rPh>
    <rPh sb="12" eb="13">
      <t>リツ</t>
    </rPh>
    <rPh sb="14" eb="16">
      <t>ハチョウ</t>
    </rPh>
    <rPh sb="23" eb="24">
      <t>カ</t>
    </rPh>
    <rPh sb="34" eb="36">
      <t>ハチョウ</t>
    </rPh>
    <rPh sb="43" eb="44">
      <t>カ</t>
    </rPh>
    <rPh sb="51" eb="53">
      <t>ヒツヨウ</t>
    </rPh>
    <phoneticPr fontId="9"/>
  </si>
  <si>
    <t>さらに前後対称にすることによりコマ収差(特にメリジオナル成分)が補正される。</t>
    <rPh sb="17" eb="19">
      <t>シュウサ</t>
    </rPh>
    <rPh sb="20" eb="21">
      <t>トク</t>
    </rPh>
    <rPh sb="32" eb="34">
      <t>ホセイ</t>
    </rPh>
    <phoneticPr fontId="9"/>
  </si>
  <si>
    <t>双曲面</t>
    <rPh sb="1" eb="2">
      <t>キョク</t>
    </rPh>
    <phoneticPr fontId="9"/>
  </si>
  <si>
    <t>SACCレンズは非常に良い特性を持つが万能ではない。</t>
    <rPh sb="8" eb="10">
      <t>ヒジョウ</t>
    </rPh>
    <rPh sb="11" eb="12">
      <t>ヨ</t>
    </rPh>
    <rPh sb="13" eb="15">
      <t>トクセイ</t>
    </rPh>
    <rPh sb="16" eb="17">
      <t>モ</t>
    </rPh>
    <rPh sb="19" eb="21">
      <t>バンノウ</t>
    </rPh>
    <phoneticPr fontId="9"/>
  </si>
  <si>
    <t>そのため、最後の界面に比べて初めの二つの界面による屈折は小さい。</t>
    <rPh sb="5" eb="7">
      <t>サイゴ</t>
    </rPh>
    <rPh sb="8" eb="10">
      <t>カイメン</t>
    </rPh>
    <rPh sb="11" eb="12">
      <t>クラ</t>
    </rPh>
    <rPh sb="14" eb="15">
      <t>ハジ</t>
    </rPh>
    <rPh sb="17" eb="18">
      <t>フタ</t>
    </rPh>
    <rPh sb="20" eb="22">
      <t>カイメン</t>
    </rPh>
    <rPh sb="25" eb="27">
      <t>クッセツ</t>
    </rPh>
    <rPh sb="28" eb="29">
      <t>チイ</t>
    </rPh>
    <phoneticPr fontId="9"/>
  </si>
  <si>
    <t>数式の表現方法はExcelの様式に従っている。このため、数式が見にくくなっていますがご容赦ください。</t>
    <rPh sb="0" eb="2">
      <t>スウシキ</t>
    </rPh>
    <rPh sb="3" eb="5">
      <t>ヒョウゲン</t>
    </rPh>
    <rPh sb="5" eb="7">
      <t>ホウホウ</t>
    </rPh>
    <rPh sb="14" eb="16">
      <t>ヨウシキ</t>
    </rPh>
    <rPh sb="17" eb="18">
      <t>シタガ</t>
    </rPh>
    <rPh sb="28" eb="30">
      <t>スウシキ</t>
    </rPh>
    <rPh sb="31" eb="32">
      <t>ミ</t>
    </rPh>
    <rPh sb="43" eb="45">
      <t>ヨウシャ</t>
    </rPh>
    <phoneticPr fontId="9"/>
  </si>
  <si>
    <t>また、全体の印刷には向きません。</t>
    <rPh sb="3" eb="5">
      <t>ゼンタイ</t>
    </rPh>
    <rPh sb="6" eb="8">
      <t>インサツ</t>
    </rPh>
    <rPh sb="10" eb="11">
      <t>ム</t>
    </rPh>
    <phoneticPr fontId="9"/>
  </si>
  <si>
    <t>著作権は放棄していません。そのままでの無償配布は自由ですが、改変したものは配布しないでください。</t>
    <rPh sb="0" eb="3">
      <t>チョサクケン</t>
    </rPh>
    <rPh sb="4" eb="6">
      <t>ホウキ</t>
    </rPh>
    <rPh sb="19" eb="21">
      <t>ムショウ</t>
    </rPh>
    <rPh sb="21" eb="23">
      <t>ハイフ</t>
    </rPh>
    <rPh sb="24" eb="26">
      <t>ジユウ</t>
    </rPh>
    <rPh sb="30" eb="32">
      <t>カイヘン</t>
    </rPh>
    <rPh sb="37" eb="39">
      <t>ハイフ</t>
    </rPh>
    <phoneticPr fontId="9"/>
  </si>
  <si>
    <t>(基本的にはクリエイティブ・コモンズ・ライセンス　CC4.0 BY-NC-ND　に相当します。)</t>
    <rPh sb="1" eb="4">
      <t>キホンテキ</t>
    </rPh>
    <rPh sb="41" eb="43">
      <t>ソウトウ</t>
    </rPh>
    <phoneticPr fontId="9"/>
  </si>
  <si>
    <t>シートの一部に右のような色のついた変更可能なセルがあります。</t>
    <rPh sb="4" eb="6">
      <t>イチブ</t>
    </rPh>
    <rPh sb="7" eb="8">
      <t>ミギ</t>
    </rPh>
    <rPh sb="12" eb="13">
      <t>イロ</t>
    </rPh>
    <rPh sb="17" eb="19">
      <t>ヘンコウ</t>
    </rPh>
    <rPh sb="19" eb="21">
      <t>カノウ</t>
    </rPh>
    <phoneticPr fontId="9"/>
  </si>
  <si>
    <t>この部分の変更は可とします。</t>
  </si>
  <si>
    <t>(c) 2016　市原　淳　(Jun Ichihara @Zitsu Scientific Co., Ltd)</t>
    <rPh sb="9" eb="11">
      <t>イチハラ</t>
    </rPh>
    <rPh sb="12" eb="13">
      <t>ジュン</t>
    </rPh>
    <phoneticPr fontId="9"/>
  </si>
  <si>
    <t>光線追跡と集束円錐曲面</t>
    <rPh sb="0" eb="2">
      <t>コウセン</t>
    </rPh>
    <rPh sb="2" eb="4">
      <t>ツイセキ</t>
    </rPh>
    <rPh sb="5" eb="7">
      <t>シュウソク</t>
    </rPh>
    <rPh sb="7" eb="9">
      <t>エンスイ</t>
    </rPh>
    <rPh sb="9" eb="11">
      <t>キョクメン</t>
    </rPh>
    <phoneticPr fontId="9"/>
  </si>
  <si>
    <t>数式が非常に長くなるため、Excelシートの形式で公開しています。</t>
    <rPh sb="0" eb="2">
      <t>スウシキ</t>
    </rPh>
    <rPh sb="3" eb="5">
      <t>ヒジョウ</t>
    </rPh>
    <rPh sb="6" eb="7">
      <t>ナガ</t>
    </rPh>
    <rPh sb="22" eb="24">
      <t>ケイシキ</t>
    </rPh>
    <rPh sb="25" eb="27">
      <t>コウカイ</t>
    </rPh>
    <phoneticPr fontId="9"/>
  </si>
  <si>
    <t>ただし、変更可能であっても、設定値については初期値(例)のままで配布してください。</t>
    <rPh sb="4" eb="6">
      <t>ヘンコウ</t>
    </rPh>
    <rPh sb="6" eb="8">
      <t>カノウ</t>
    </rPh>
    <rPh sb="14" eb="17">
      <t>セッテイチ</t>
    </rPh>
    <rPh sb="22" eb="25">
      <t>ショキチ</t>
    </rPh>
    <rPh sb="26" eb="27">
      <t>レイ</t>
    </rPh>
    <rPh sb="32" eb="34">
      <t>ハイフ</t>
    </rPh>
    <phoneticPr fontId="9"/>
  </si>
  <si>
    <t>ジツ科学株式会社 (http://zitsu-scientific.co.jp/)　技術資料 2016-003-1</t>
    <rPh sb="2" eb="4">
      <t>カガク</t>
    </rPh>
    <rPh sb="4" eb="8">
      <t>カブシキガイシャ</t>
    </rPh>
    <phoneticPr fontId="9"/>
  </si>
  <si>
    <t>[2次元光線追跡]</t>
    <rPh sb="2" eb="4">
      <t>ジゲン</t>
    </rPh>
    <phoneticPr fontId="9"/>
  </si>
  <si>
    <t>各シートの内容</t>
    <rPh sb="0" eb="1">
      <t>カク</t>
    </rPh>
    <rPh sb="5" eb="7">
      <t>ナイヨウ</t>
    </rPh>
    <phoneticPr fontId="9"/>
  </si>
  <si>
    <t>[初めに]</t>
    <rPh sb="1" eb="2">
      <t>ハジ</t>
    </rPh>
    <phoneticPr fontId="9"/>
  </si>
  <si>
    <t>概説　(このページ)</t>
    <rPh sb="0" eb="2">
      <t>ガイセツ</t>
    </rPh>
    <phoneticPr fontId="9"/>
  </si>
  <si>
    <t>[界面形状の逆算]</t>
    <rPh sb="1" eb="3">
      <t>カイメン</t>
    </rPh>
    <rPh sb="3" eb="5">
      <t>ケイジョウ</t>
    </rPh>
    <rPh sb="6" eb="8">
      <t>ギャクサン</t>
    </rPh>
    <phoneticPr fontId="9"/>
  </si>
  <si>
    <t>[集束円錐曲面光学系]</t>
    <rPh sb="1" eb="3">
      <t>シュウソク</t>
    </rPh>
    <rPh sb="3" eb="5">
      <t>エンスイ</t>
    </rPh>
    <rPh sb="5" eb="7">
      <t>キョクメン</t>
    </rPh>
    <rPh sb="7" eb="10">
      <t>コウガクケイ</t>
    </rPh>
    <phoneticPr fontId="9"/>
  </si>
  <si>
    <t>[3次元光線追跡]</t>
    <rPh sb="2" eb="4">
      <t>ジゲン</t>
    </rPh>
    <phoneticPr fontId="9"/>
  </si>
  <si>
    <t>2次元光線追跡</t>
    <rPh sb="1" eb="3">
      <t>ジゲン</t>
    </rPh>
    <phoneticPr fontId="9"/>
  </si>
  <si>
    <t>3次元光線追跡</t>
    <rPh sb="1" eb="3">
      <t>ジゲン</t>
    </rPh>
    <phoneticPr fontId="9"/>
  </si>
  <si>
    <t>2. 光線の式を求める</t>
    <rPh sb="6" eb="7">
      <t>シキ</t>
    </rPh>
    <rPh sb="8" eb="9">
      <t>モト</t>
    </rPh>
    <phoneticPr fontId="9"/>
  </si>
  <si>
    <t>1. 界面の形状を調べる。</t>
    <rPh sb="6" eb="8">
      <t>ケイジョウ</t>
    </rPh>
    <phoneticPr fontId="9"/>
  </si>
  <si>
    <t>3. 光線と界面の交点(x1,y1)を求める</t>
    <phoneticPr fontId="9"/>
  </si>
  <si>
    <t>4. 界面との交点で屈折した後の光の式を求める</t>
    <phoneticPr fontId="9"/>
  </si>
  <si>
    <t>5. 多数の界面がある場合の光線の追跡式を求める</t>
    <phoneticPr fontId="9"/>
  </si>
  <si>
    <t>ジツ科学株式会社 (http://zitsu-scientific.co.jp/)　技術資料 2016-003-2</t>
    <rPh sb="2" eb="4">
      <t>カガク</t>
    </rPh>
    <rPh sb="4" eb="8">
      <t>カブシキガイシャ</t>
    </rPh>
    <phoneticPr fontId="9"/>
  </si>
  <si>
    <t>ジツ科学株式会社 (http://zitsu-scientific.co.jp/)　技術資料 2016-003-3</t>
    <rPh sb="2" eb="4">
      <t>カガク</t>
    </rPh>
    <rPh sb="4" eb="8">
      <t>カブシキガイシャ</t>
    </rPh>
    <phoneticPr fontId="9"/>
  </si>
  <si>
    <t>ジツ科学株式会社 (http://zitsu-scientific.co.jp/)　技術資料 2016-003-4</t>
    <rPh sb="2" eb="4">
      <t>カガク</t>
    </rPh>
    <rPh sb="4" eb="8">
      <t>カブシキガイシャ</t>
    </rPh>
    <phoneticPr fontId="9"/>
  </si>
  <si>
    <t>ジツ科学株式会社 (http://zitsu-scientific.co.jp/)　技術資料 2016-003-5</t>
    <rPh sb="2" eb="4">
      <t>カガク</t>
    </rPh>
    <rPh sb="4" eb="8">
      <t>カブシキガイシャ</t>
    </rPh>
    <phoneticPr fontId="9"/>
  </si>
  <si>
    <t>●　x-y座標系(2次元)で光線を直線の式で表し光線追跡を行う。</t>
    <phoneticPr fontId="9"/>
  </si>
  <si>
    <t>●　x-y-z座標系(3次元)で光線を直線の式で表し光線追跡を行う。</t>
    <phoneticPr fontId="9"/>
  </si>
  <si>
    <t>これらを使って、領域1の光線の傾きm1と、界面の式f(y)および交点のy座標y1から、(三角関数を使わずに)領域2の光線の</t>
    <phoneticPr fontId="9"/>
  </si>
  <si>
    <t>傾きm2が求まる。領域2光線の式は次のようになる</t>
    <phoneticPr fontId="9"/>
  </si>
  <si>
    <t>L1とする)界面1の頂点をX軸の原点とすると、i=1の場合原点は一致するが一般化のため一致していないものとして話を進める。</t>
    <rPh sb="6" eb="8">
      <t>カイメン</t>
    </rPh>
    <rPh sb="10" eb="12">
      <t>チョウテン</t>
    </rPh>
    <rPh sb="14" eb="15">
      <t>ジク</t>
    </rPh>
    <rPh sb="16" eb="18">
      <t>ゲンテン</t>
    </rPh>
    <phoneticPr fontId="9"/>
  </si>
  <si>
    <t>(Xi,Yi)をX-Y座標系の界面iに置ける光線の座標とし、MiをX-Y座標系の領域iにおける光線の傾きとすると光線の式は次の</t>
    <phoneticPr fontId="9"/>
  </si>
  <si>
    <t>ようになる。</t>
  </si>
  <si>
    <t>注意：Aの式の計算順番を逆にすると、m1&lt;&lt;1,　k1=-1のとき桁落ちが起こる</t>
    <rPh sb="5" eb="6">
      <t>シキ</t>
    </rPh>
    <rPh sb="7" eb="9">
      <t>ケイサン</t>
    </rPh>
    <rPh sb="9" eb="11">
      <t>ジュンバン</t>
    </rPh>
    <rPh sb="12" eb="13">
      <t>ギャク</t>
    </rPh>
    <rPh sb="33" eb="34">
      <t>ケタ</t>
    </rPh>
    <rPh sb="34" eb="35">
      <t>オ</t>
    </rPh>
    <rPh sb="37" eb="38">
      <t>オ</t>
    </rPh>
    <phoneticPr fontId="9"/>
  </si>
  <si>
    <t>(収束しない場合のため繰り返し数を制限する)</t>
    <phoneticPr fontId="9"/>
  </si>
  <si>
    <t>Δy'=(h0-y'+f(y')*m1))/(df(y')/dy*m1-1)</t>
    <phoneticPr fontId="9"/>
  </si>
  <si>
    <t>Doubleの有効桁数は15桁　(指数は±約308乗まで)　　なお、e(y')はy=y'における誤差であるが、Δy'は誤差そのものではない。</t>
    <phoneticPr fontId="9"/>
  </si>
  <si>
    <t>エドモンド#48-176</t>
    <phoneticPr fontId="9"/>
  </si>
  <si>
    <t>ニュートン法計算例</t>
    <rPh sb="5" eb="6">
      <t>ホウ</t>
    </rPh>
    <rPh sb="6" eb="8">
      <t>ケイサン</t>
    </rPh>
    <rPh sb="8" eb="9">
      <t>レイ</t>
    </rPh>
    <phoneticPr fontId="9"/>
  </si>
  <si>
    <t>T1=tan(θ1), T2=tan(θ2)</t>
    <phoneticPr fontId="9"/>
  </si>
  <si>
    <t>例</t>
    <rPh sb="0" eb="1">
      <t>レイ</t>
    </rPh>
    <phoneticPr fontId="9"/>
  </si>
  <si>
    <t>r=SQRT(x^2+y^2)</t>
    <phoneticPr fontId="9"/>
  </si>
  <si>
    <t>cos(θ)=x/SQRT(x^2+y^2)</t>
    <phoneticPr fontId="9"/>
  </si>
  <si>
    <t>sin(θ)=y/SQRT(x^2+y^2)</t>
    <phoneticPr fontId="9"/>
  </si>
  <si>
    <t>である。k1は円錐係数で次のようになる。</t>
    <phoneticPr fontId="9"/>
  </si>
  <si>
    <t>これはx-y座標系の原点(0,0)を頂点とし、x軸に対して対称なレンズ界面で、頂点の曲率半径がr1(左に凸のとき正とする)</t>
    <phoneticPr fontId="9"/>
  </si>
  <si>
    <t xml:space="preserve">    T1=tan(θ1)&gt;0, N=n2/n1&gt;0のとき</t>
    <phoneticPr fontId="9"/>
  </si>
  <si>
    <t xml:space="preserve">    T1=tan(θ1)&lt;0, N=n2/n1&gt;0のとき</t>
    <phoneticPr fontId="9"/>
  </si>
  <si>
    <t xml:space="preserve">    T1&gt;0, N&lt;0(ミラー)のとき</t>
    <phoneticPr fontId="9"/>
  </si>
  <si>
    <t xml:space="preserve">    T1&lt;0, N&lt;0(ミラー)のとき</t>
    <phoneticPr fontId="9"/>
  </si>
  <si>
    <t>まとめると、(W0,Y0,M1,L1)と(n1,n2,r1,k1,q4,q6,q8,q10,q12,q14,q16,δ1,φ1)から、(W1,Y1,M2)が次のようにして求まる。</t>
    <rPh sb="78" eb="79">
      <t>ツギ</t>
    </rPh>
    <rPh sb="85" eb="86">
      <t>モト</t>
    </rPh>
    <phoneticPr fontId="9"/>
  </si>
  <si>
    <t>スネルの法則をtanで書きなおす。</t>
    <phoneticPr fontId="9"/>
  </si>
  <si>
    <t>(レンズの)界面の形状を、次の関数が示す曲面とする。2次元光線追跡と合わせるため、x軸を光軸の方向とした。</t>
    <rPh sb="13" eb="14">
      <t>ツギ</t>
    </rPh>
    <rPh sb="18" eb="19">
      <t>シメ</t>
    </rPh>
    <phoneticPr fontId="9"/>
  </si>
  <si>
    <t>高次非球面係数は16次まで。</t>
  </si>
  <si>
    <t>これはx-y-z座標系の原点(0,0,0)を頂点とし、x軸を回転中心とするレンズ界面で、頂点の曲率半径がr1(左に凸のとき正と</t>
    <rPh sb="30" eb="32">
      <t>カイテン</t>
    </rPh>
    <rPh sb="32" eb="34">
      <t>チュウシン</t>
    </rPh>
    <phoneticPr fontId="9"/>
  </si>
  <si>
    <t>する)である。k1は円錐係数で次のようになる。</t>
    <phoneticPr fontId="9"/>
  </si>
  <si>
    <t>f(y,z)=(y^2+z^2)/(1+SQRT(1-(k1+1)*(y^2+z^2)/r1^2))/r1+q4*(y^2+z^2)^2+q6*(y^2+z^2)^3+q8*(y^2+z^2)^4+q10*(y^2+z^2)^5+q12*(y^2+z^2)^6+q14*(y^2+z^2)^7+q16*(y^2+z^2)^8</t>
    <phoneticPr fontId="9"/>
  </si>
  <si>
    <r>
      <t xml:space="preserve">入射光の方向ベクトルを </t>
    </r>
    <r>
      <rPr>
        <b/>
        <sz val="10"/>
        <rFont val="ＭＳ Ｐゴシック"/>
        <family val="3"/>
        <charset val="128"/>
      </rPr>
      <t>I</t>
    </r>
    <r>
      <rPr>
        <sz val="10"/>
        <rFont val="ＭＳ Ｐゴシック"/>
        <family val="3"/>
        <charset val="128"/>
      </rPr>
      <t xml:space="preserve">、出射光(屈折光)の方向ベクトルを </t>
    </r>
    <r>
      <rPr>
        <b/>
        <sz val="10"/>
        <rFont val="ＭＳ Ｐゴシック"/>
        <family val="3"/>
        <charset val="128"/>
      </rPr>
      <t>O</t>
    </r>
    <r>
      <rPr>
        <sz val="10"/>
        <rFont val="ＭＳ Ｐゴシック"/>
        <family val="3"/>
        <charset val="128"/>
      </rPr>
      <t xml:space="preserve">、入射側から出射側に向かう界面の法線のベクトルを </t>
    </r>
    <r>
      <rPr>
        <b/>
        <sz val="10"/>
        <rFont val="ＭＳ Ｐゴシック"/>
        <family val="3"/>
        <charset val="128"/>
      </rPr>
      <t>n</t>
    </r>
    <r>
      <rPr>
        <sz val="10"/>
        <rFont val="ＭＳ Ｐゴシック"/>
        <family val="3"/>
        <charset val="128"/>
      </rPr>
      <t xml:space="preserve"> と</t>
    </r>
    <rPh sb="18" eb="21">
      <t>クッセツコウ</t>
    </rPh>
    <rPh sb="45" eb="47">
      <t>カイメン</t>
    </rPh>
    <phoneticPr fontId="9"/>
  </si>
  <si>
    <t>する。</t>
  </si>
  <si>
    <r>
      <t>ここで、</t>
    </r>
    <r>
      <rPr>
        <b/>
        <sz val="10"/>
        <rFont val="ＭＳ Ｐゴシック"/>
        <family val="3"/>
        <charset val="128"/>
      </rPr>
      <t>I</t>
    </r>
    <r>
      <rPr>
        <sz val="10"/>
        <rFont val="ＭＳ Ｐゴシック"/>
        <family val="3"/>
        <charset val="128"/>
      </rPr>
      <t>と</t>
    </r>
    <r>
      <rPr>
        <b/>
        <sz val="10"/>
        <rFont val="ＭＳ Ｐゴシック"/>
        <family val="3"/>
        <charset val="128"/>
      </rPr>
      <t>n</t>
    </r>
    <r>
      <rPr>
        <sz val="10"/>
        <rFont val="ＭＳ Ｐゴシック"/>
        <family val="3"/>
        <charset val="128"/>
      </rPr>
      <t>の外積を考えると、これは光線の通る平面に垂直なベクトルとなる。同じく</t>
    </r>
    <r>
      <rPr>
        <b/>
        <sz val="10"/>
        <rFont val="ＭＳ Ｐゴシック"/>
        <family val="3"/>
        <charset val="128"/>
      </rPr>
      <t>O</t>
    </r>
    <r>
      <rPr>
        <sz val="10"/>
        <rFont val="ＭＳ Ｐゴシック"/>
        <family val="3"/>
        <charset val="128"/>
      </rPr>
      <t>と</t>
    </r>
    <r>
      <rPr>
        <b/>
        <sz val="10"/>
        <rFont val="ＭＳ Ｐゴシック"/>
        <family val="3"/>
        <charset val="128"/>
      </rPr>
      <t>n</t>
    </r>
    <r>
      <rPr>
        <sz val="10"/>
        <rFont val="ＭＳ Ｐゴシック"/>
        <family val="3"/>
        <charset val="128"/>
      </rPr>
      <t>の外積を考えると、やはり同じ</t>
    </r>
    <rPh sb="8" eb="10">
      <t>ガイセキ</t>
    </rPh>
    <rPh sb="11" eb="12">
      <t>カンガ</t>
    </rPh>
    <rPh sb="19" eb="21">
      <t>コウセン</t>
    </rPh>
    <rPh sb="22" eb="23">
      <t>トオ</t>
    </rPh>
    <rPh sb="24" eb="26">
      <t>ヘイメン</t>
    </rPh>
    <rPh sb="27" eb="29">
      <t>スイチョク</t>
    </rPh>
    <rPh sb="38" eb="39">
      <t>オナ</t>
    </rPh>
    <rPh sb="56" eb="57">
      <t>オナ</t>
    </rPh>
    <phoneticPr fontId="9"/>
  </si>
  <si>
    <r>
      <t>平面に垂直なベクトルとなる。そこでこれらを等しいとおいて、出射光の方向ベクトル</t>
    </r>
    <r>
      <rPr>
        <b/>
        <sz val="10"/>
        <rFont val="ＭＳ Ｐゴシック"/>
        <family val="3"/>
        <charset val="128"/>
      </rPr>
      <t>O</t>
    </r>
    <r>
      <rPr>
        <sz val="10"/>
        <rFont val="ＭＳ Ｐゴシック"/>
        <family val="3"/>
        <charset val="128"/>
      </rPr>
      <t>を求める。</t>
    </r>
    <rPh sb="21" eb="22">
      <t>ヒト</t>
    </rPh>
    <rPh sb="29" eb="31">
      <t>シュッシャ</t>
    </rPh>
    <rPh sb="31" eb="32">
      <t>コウ</t>
    </rPh>
    <rPh sb="33" eb="35">
      <t>ホウコウ</t>
    </rPh>
    <rPh sb="41" eb="42">
      <t>モト</t>
    </rPh>
    <phoneticPr fontId="9"/>
  </si>
  <si>
    <r>
      <t>これで、出射光(屈折光)の方向ベクトル</t>
    </r>
    <r>
      <rPr>
        <b/>
        <sz val="10"/>
        <rFont val="ＭＳ Ｐゴシック"/>
        <family val="3"/>
        <charset val="128"/>
      </rPr>
      <t>O</t>
    </r>
    <r>
      <rPr>
        <sz val="10"/>
        <rFont val="ＭＳ Ｐゴシック"/>
        <family val="3"/>
        <charset val="128"/>
      </rPr>
      <t>が求まる。なお、θ1,θ2が90°に近いときや界面が水平に近いときは計算誤差</t>
    </r>
    <rPh sb="4" eb="6">
      <t>シュッシャ</t>
    </rPh>
    <rPh sb="6" eb="7">
      <t>コウ</t>
    </rPh>
    <rPh sb="8" eb="11">
      <t>クッセツコウ</t>
    </rPh>
    <rPh sb="13" eb="15">
      <t>ホウコウ</t>
    </rPh>
    <rPh sb="21" eb="22">
      <t>モト</t>
    </rPh>
    <rPh sb="38" eb="39">
      <t>チカ</t>
    </rPh>
    <rPh sb="43" eb="45">
      <t>カイメン</t>
    </rPh>
    <rPh sb="46" eb="48">
      <t>スイヘイ</t>
    </rPh>
    <rPh sb="49" eb="50">
      <t>チカ</t>
    </rPh>
    <rPh sb="54" eb="56">
      <t>ケイサン</t>
    </rPh>
    <rPh sb="56" eb="58">
      <t>ゴサ</t>
    </rPh>
    <phoneticPr fontId="9"/>
  </si>
  <si>
    <r>
      <t>が大きくなる。この方向ベクトル</t>
    </r>
    <r>
      <rPr>
        <b/>
        <sz val="10"/>
        <rFont val="ＭＳ Ｐゴシック"/>
        <family val="3"/>
        <charset val="128"/>
      </rPr>
      <t>O</t>
    </r>
    <r>
      <rPr>
        <sz val="10"/>
        <rFont val="ＭＳ Ｐゴシック"/>
        <family val="3"/>
        <charset val="128"/>
      </rPr>
      <t>のx成分が1のときのy成分がy方向の傾き、z成分がz方向の傾きであるから、屈折後の</t>
    </r>
    <rPh sb="9" eb="11">
      <t>ホウコウ</t>
    </rPh>
    <rPh sb="18" eb="20">
      <t>セイブン</t>
    </rPh>
    <rPh sb="27" eb="29">
      <t>セイブン</t>
    </rPh>
    <rPh sb="31" eb="33">
      <t>ホウコウ</t>
    </rPh>
    <rPh sb="34" eb="35">
      <t>カタム</t>
    </rPh>
    <rPh sb="38" eb="40">
      <t>セイブン</t>
    </rPh>
    <rPh sb="42" eb="44">
      <t>ホウコウ</t>
    </rPh>
    <rPh sb="45" eb="46">
      <t>カタム</t>
    </rPh>
    <rPh sb="53" eb="55">
      <t>クッセツ</t>
    </rPh>
    <rPh sb="55" eb="56">
      <t>ゴ</t>
    </rPh>
    <phoneticPr fontId="9"/>
  </si>
  <si>
    <t>式が使える。</t>
    <rPh sb="0" eb="1">
      <t>シキ</t>
    </rPh>
    <phoneticPr fontId="9"/>
  </si>
  <si>
    <t>までの距離をL1とする)界面1の頂点をX軸の原点とすると、i=1の場合原点は一致するが一般化のため一致していないもの</t>
    <rPh sb="12" eb="14">
      <t>カイメン</t>
    </rPh>
    <rPh sb="16" eb="18">
      <t>チョウテン</t>
    </rPh>
    <rPh sb="20" eb="21">
      <t>ジク</t>
    </rPh>
    <rPh sb="22" eb="24">
      <t>ゲンテン</t>
    </rPh>
    <phoneticPr fontId="9"/>
  </si>
  <si>
    <t>として話を進める。(Xi,Yi,Zi)をX-Y-Z座標系の界面iに置ける光線の座標とし、MYi,MZiをそれぞれX-Y-Z座標系の領域iに</t>
    <phoneticPr fontId="9"/>
  </si>
  <si>
    <t>おける光線のY方向・Z方向の傾きとすると光線の式は次のようになる。</t>
    <phoneticPr fontId="9"/>
  </si>
  <si>
    <t>まとめると、(W0,Y0,Z0,My1,Mz1,L1)と(n1,n2,r1,k1,q4,q6,q8,q10,q12,q14,q16,φ1,ω1,δy1,δz1)から、(W1,Y1,Z1,My2,Mz2)</t>
    <phoneticPr fontId="9"/>
  </si>
  <si>
    <t>が次のようにして求まる。</t>
    <phoneticPr fontId="9"/>
  </si>
  <si>
    <t>(x,y,z,Hs,uについて初期値や近似値を示す添え字の a や ' および1を省略する。また、SIN()を変数で置き換えCOS()やTAN()</t>
    <rPh sb="15" eb="18">
      <t>ショキチ</t>
    </rPh>
    <rPh sb="19" eb="21">
      <t>キンジ</t>
    </rPh>
    <rPh sb="21" eb="22">
      <t>チ</t>
    </rPh>
    <rPh sb="23" eb="24">
      <t>シメ</t>
    </rPh>
    <rPh sb="25" eb="26">
      <t>ソ</t>
    </rPh>
    <rPh sb="27" eb="28">
      <t>ジ</t>
    </rPh>
    <rPh sb="41" eb="43">
      <t>ショウリャク</t>
    </rPh>
    <rPh sb="55" eb="57">
      <t>ヘンスウ</t>
    </rPh>
    <rPh sb="58" eb="59">
      <t>オ</t>
    </rPh>
    <rPh sb="60" eb="61">
      <t>カ</t>
    </rPh>
    <phoneticPr fontId="9"/>
  </si>
  <si>
    <t>はそれを用いて計算する。)</t>
    <phoneticPr fontId="9"/>
  </si>
  <si>
    <t>3. 光線と界面の交点(x1,y1)を求める</t>
    <phoneticPr fontId="9"/>
  </si>
  <si>
    <t>4. 界面との交点で屈折した後の光の式を求める</t>
    <phoneticPr fontId="9"/>
  </si>
  <si>
    <t>5. 多数の界面がある場合の光線の追跡式を求める</t>
    <phoneticPr fontId="9"/>
  </si>
  <si>
    <t>6. まとめ</t>
    <phoneticPr fontId="9"/>
  </si>
  <si>
    <t>(収束しない場合のため繰り返し数を制限する)</t>
    <phoneticPr fontId="9"/>
  </si>
  <si>
    <r>
      <t>ここで、交点を通るベクトルを考える。(ベクトルを</t>
    </r>
    <r>
      <rPr>
        <b/>
        <sz val="10"/>
        <rFont val="ＭＳ Ｐゴシック"/>
        <family val="3"/>
        <charset val="128"/>
      </rPr>
      <t>太字</t>
    </r>
    <r>
      <rPr>
        <sz val="10"/>
        <rFont val="ＭＳ Ｐゴシック"/>
        <family val="3"/>
        <charset val="128"/>
      </rPr>
      <t>で示す)</t>
    </r>
    <rPh sb="4" eb="6">
      <t>コウテン</t>
    </rPh>
    <rPh sb="7" eb="8">
      <t>トオ</t>
    </rPh>
    <rPh sb="14" eb="15">
      <t>カンガ</t>
    </rPh>
    <rPh sb="24" eb="26">
      <t>フトジ</t>
    </rPh>
    <rPh sb="27" eb="28">
      <t>シメ</t>
    </rPh>
    <phoneticPr fontId="9"/>
  </si>
  <si>
    <t>入射する光線と法線を含む平面を考えると、屈折後の光はこの面内を進むことになる。</t>
    <rPh sb="0" eb="2">
      <t>ニュウシャ</t>
    </rPh>
    <rPh sb="4" eb="6">
      <t>コウセン</t>
    </rPh>
    <rPh sb="7" eb="9">
      <t>ホウセン</t>
    </rPh>
    <rPh sb="10" eb="11">
      <t>フク</t>
    </rPh>
    <rPh sb="12" eb="14">
      <t>ヘイメン</t>
    </rPh>
    <rPh sb="15" eb="16">
      <t>カンガ</t>
    </rPh>
    <rPh sb="20" eb="22">
      <t>クッセツ</t>
    </rPh>
    <rPh sb="22" eb="23">
      <t>ゴ</t>
    </rPh>
    <rPh sb="24" eb="25">
      <t>ヒカリ</t>
    </rPh>
    <rPh sb="28" eb="29">
      <t>メン</t>
    </rPh>
    <rPh sb="29" eb="30">
      <t>ナイ</t>
    </rPh>
    <rPh sb="31" eb="32">
      <t>スス</t>
    </rPh>
    <phoneticPr fontId="9"/>
  </si>
  <si>
    <t>光線を直線の方程式で表した場合の、光線追跡の計算方法を示した。</t>
    <rPh sb="0" eb="2">
      <t>コウセン</t>
    </rPh>
    <rPh sb="3" eb="5">
      <t>チョクセン</t>
    </rPh>
    <rPh sb="6" eb="9">
      <t>ホウテイシキ</t>
    </rPh>
    <rPh sb="10" eb="11">
      <t>アラワ</t>
    </rPh>
    <rPh sb="13" eb="15">
      <t>バアイ</t>
    </rPh>
    <rPh sb="17" eb="19">
      <t>コウセン</t>
    </rPh>
    <rPh sb="19" eb="21">
      <t>ツイセキ</t>
    </rPh>
    <rPh sb="22" eb="24">
      <t>ケイサン</t>
    </rPh>
    <rPh sb="24" eb="26">
      <t>ホウホウ</t>
    </rPh>
    <rPh sb="27" eb="28">
      <t>シメ</t>
    </rPh>
    <phoneticPr fontId="9"/>
  </si>
  <si>
    <t>※SACCレンズ:　対称色消し集束円錐曲面レンズ(Symmetrical Achromatic Convergable Conicoids Lens)</t>
    <phoneticPr fontId="9"/>
  </si>
  <si>
    <t>x-y座標系(2次元)で光線を直線の式で表した光線追跡。</t>
    <phoneticPr fontId="9"/>
  </si>
  <si>
    <t>x-y-z座標系(3次元)で光線を直線の式で表した光線追跡。</t>
    <phoneticPr fontId="9"/>
  </si>
  <si>
    <t>光線追跡の式から界面形状への逆算を行う。　スネルの法則を平方根を使って表したことで、逆算が容易になった。</t>
    <rPh sb="0" eb="2">
      <t>コウセン</t>
    </rPh>
    <rPh sb="2" eb="4">
      <t>ツイセキ</t>
    </rPh>
    <rPh sb="5" eb="6">
      <t>シキ</t>
    </rPh>
    <rPh sb="8" eb="10">
      <t>カイメン</t>
    </rPh>
    <rPh sb="10" eb="12">
      <t>ケイジョウ</t>
    </rPh>
    <rPh sb="14" eb="16">
      <t>ギャクサン</t>
    </rPh>
    <rPh sb="17" eb="18">
      <t>オコナ</t>
    </rPh>
    <rPh sb="25" eb="27">
      <t>ホウソク</t>
    </rPh>
    <rPh sb="28" eb="31">
      <t>ヘイホウコン</t>
    </rPh>
    <rPh sb="32" eb="33">
      <t>ツカ</t>
    </rPh>
    <rPh sb="35" eb="36">
      <t>アラワ</t>
    </rPh>
    <rPh sb="42" eb="44">
      <t>ギャクサン</t>
    </rPh>
    <rPh sb="45" eb="47">
      <t>ヨウイ</t>
    </rPh>
    <phoneticPr fontId="9"/>
  </si>
  <si>
    <t>界面iのx軸はX軸からφiだけ傾き(反時計方向が正)、原点はX軸からY方向にδiだけずれているものとする。</t>
    <rPh sb="18" eb="19">
      <t>ハン</t>
    </rPh>
    <rPh sb="19" eb="21">
      <t>トケイ</t>
    </rPh>
    <rPh sb="21" eb="23">
      <t>ホウコウ</t>
    </rPh>
    <rPh sb="24" eb="25">
      <t>セイ</t>
    </rPh>
    <rPh sb="35" eb="37">
      <t>ホウコウ</t>
    </rPh>
    <phoneticPr fontId="9"/>
  </si>
  <si>
    <t>とすると、h0はx=0における光線の高さとなる。図 2-1参照。</t>
    <rPh sb="29" eb="31">
      <t>サンショウ</t>
    </rPh>
    <phoneticPr fontId="9"/>
  </si>
  <si>
    <t>図 2-1.　界面の式と光線の交点</t>
    <rPh sb="7" eb="9">
      <t>カイメン</t>
    </rPh>
    <rPh sb="10" eb="11">
      <t>シキ</t>
    </rPh>
    <rPh sb="12" eb="14">
      <t>コウセン</t>
    </rPh>
    <rPh sb="15" eb="17">
      <t>コウテン</t>
    </rPh>
    <phoneticPr fontId="9"/>
  </si>
  <si>
    <t>図 2-2.　Δy'計算式がエラーとなる場合</t>
    <rPh sb="10" eb="13">
      <t>ケイサンシキ</t>
    </rPh>
    <rPh sb="20" eb="22">
      <t>バアイ</t>
    </rPh>
    <phoneticPr fontId="9"/>
  </si>
  <si>
    <t>図 2-3.　3角関数の変換</t>
    <rPh sb="8" eb="9">
      <t>カク</t>
    </rPh>
    <rPh sb="9" eb="11">
      <t>カンスウ</t>
    </rPh>
    <rPh sb="12" eb="14">
      <t>ヘンカン</t>
    </rPh>
    <phoneticPr fontId="9"/>
  </si>
  <si>
    <t>図 2-4. 光の屈折と反射</t>
    <rPh sb="7" eb="8">
      <t>ヒカリ</t>
    </rPh>
    <rPh sb="9" eb="11">
      <t>クッセツ</t>
    </rPh>
    <rPh sb="12" eb="14">
      <t>ハンシャ</t>
    </rPh>
    <phoneticPr fontId="9"/>
  </si>
  <si>
    <t>2本の直線が交差するときそれぞれの直線の傾きm,m'となす角θとの関係を用いる。図 2-5参照。</t>
    <rPh sb="45" eb="47">
      <t>サンショウ</t>
    </rPh>
    <phoneticPr fontId="9"/>
  </si>
  <si>
    <t>図 2-5. 直線が交差するとき傾きm,m'となす角θとの関係</t>
    <phoneticPr fontId="9"/>
  </si>
  <si>
    <t>図 2-6のように、X-Y座標系のX軸に沿って界面が距離Liで並んでいるものとする。(光源(または物体)から界面1までの距離を</t>
    <rPh sb="43" eb="45">
      <t>コウゲン</t>
    </rPh>
    <rPh sb="49" eb="51">
      <t>ブッタイ</t>
    </rPh>
    <phoneticPr fontId="9"/>
  </si>
  <si>
    <t>図 2-6. 複数の界面がある場合</t>
    <rPh sb="7" eb="9">
      <t>フクスウ</t>
    </rPh>
    <rPh sb="10" eb="12">
      <t>カイメン</t>
    </rPh>
    <rPh sb="15" eb="17">
      <t>バアイ</t>
    </rPh>
    <phoneticPr fontId="9"/>
  </si>
  <si>
    <t>図 2-7.　界面が傾いている場合</t>
    <rPh sb="7" eb="9">
      <t>カイメン</t>
    </rPh>
    <rPh sb="10" eb="11">
      <t>カタム</t>
    </rPh>
    <rPh sb="15" eb="17">
      <t>バアイ</t>
    </rPh>
    <phoneticPr fontId="9"/>
  </si>
  <si>
    <t>図 2-7のようにX-Y座標系での光線の傾きをΨ(プサイ大文字)、x-y座標系での光線の傾きをψ(プサイ小文字)とし、</t>
    <rPh sb="12" eb="14">
      <t>ザヒョウ</t>
    </rPh>
    <rPh sb="14" eb="15">
      <t>ケイ</t>
    </rPh>
    <rPh sb="17" eb="19">
      <t>コウセン</t>
    </rPh>
    <rPh sb="20" eb="21">
      <t>カタム</t>
    </rPh>
    <rPh sb="28" eb="31">
      <t>オオモジ</t>
    </rPh>
    <rPh sb="36" eb="38">
      <t>ザヒョウ</t>
    </rPh>
    <rPh sb="38" eb="39">
      <t>ケイ</t>
    </rPh>
    <rPh sb="41" eb="43">
      <t>コウセン</t>
    </rPh>
    <rPh sb="44" eb="45">
      <t>カタム</t>
    </rPh>
    <rPh sb="52" eb="55">
      <t>コモジ</t>
    </rPh>
    <phoneticPr fontId="9"/>
  </si>
  <si>
    <t>近軸計算において(x0,0)の像が(x2,0)にできるとする。図 3-3参照。</t>
    <rPh sb="0" eb="1">
      <t>キン</t>
    </rPh>
    <rPh sb="1" eb="2">
      <t>ジク</t>
    </rPh>
    <rPh sb="2" eb="4">
      <t>ケイサン</t>
    </rPh>
    <rPh sb="15" eb="16">
      <t>ゾウ</t>
    </rPh>
    <rPh sb="31" eb="32">
      <t>ズ</t>
    </rPh>
    <rPh sb="36" eb="38">
      <t>サンショウ</t>
    </rPh>
    <phoneticPr fontId="9"/>
  </si>
  <si>
    <t>図 5-1. 光の屈折と反射</t>
    <rPh sb="0" eb="1">
      <t>ズ</t>
    </rPh>
    <phoneticPr fontId="9"/>
  </si>
  <si>
    <t>図 5-1のように反射の場合のθ2はπ-θ1となるが、SIN(π-θ1)=SIN(θ1)なので、N1^2=1とすると途中まで屈折の場合の</t>
    <rPh sb="0" eb="1">
      <t>ズ</t>
    </rPh>
    <rPh sb="9" eb="11">
      <t>ハンシャ</t>
    </rPh>
    <rPh sb="12" eb="14">
      <t>バアイ</t>
    </rPh>
    <rPh sb="58" eb="60">
      <t>トチュウ</t>
    </rPh>
    <rPh sb="62" eb="64">
      <t>クッセツ</t>
    </rPh>
    <rPh sb="65" eb="67">
      <t>バアイ</t>
    </rPh>
    <phoneticPr fontId="9"/>
  </si>
  <si>
    <t>図 5-2. 複数の界面がある場合</t>
    <rPh sb="0" eb="1">
      <t>ズ</t>
    </rPh>
    <phoneticPr fontId="9"/>
  </si>
  <si>
    <t>図 5-2のように、X-Y-Z座標系のX軸に沿って界面が距離Liで並んでいるものとする。(X軸上の光源(または物体)から界面1</t>
    <rPh sb="0" eb="1">
      <t>ズ</t>
    </rPh>
    <rPh sb="46" eb="47">
      <t>ジク</t>
    </rPh>
    <rPh sb="47" eb="48">
      <t>ジョウ</t>
    </rPh>
    <rPh sb="49" eb="51">
      <t>コウゲン</t>
    </rPh>
    <rPh sb="55" eb="57">
      <t>ブッタイ</t>
    </rPh>
    <phoneticPr fontId="9"/>
  </si>
  <si>
    <t>図 5-3のi=1の場合でみると、光源(X0,Y0,Z0)はX'-Y'-Z'座標系では</t>
    <rPh sb="0" eb="1">
      <t>ズ</t>
    </rPh>
    <phoneticPr fontId="9"/>
  </si>
  <si>
    <t>図 5-3. 界面が傾いている場合</t>
    <rPh sb="0" eb="1">
      <t>ズ</t>
    </rPh>
    <phoneticPr fontId="9"/>
  </si>
  <si>
    <t>図 5-4のように角度をとり、Xm=1となる光線の方向ベクトルを考えると</t>
    <rPh sb="0" eb="1">
      <t>ズ</t>
    </rPh>
    <rPh sb="9" eb="11">
      <t>カクド</t>
    </rPh>
    <rPh sb="22" eb="24">
      <t>コウセン</t>
    </rPh>
    <rPh sb="25" eb="27">
      <t>ホウコウ</t>
    </rPh>
    <rPh sb="32" eb="33">
      <t>カンガ</t>
    </rPh>
    <phoneticPr fontId="9"/>
  </si>
  <si>
    <t>図 5-4. 光線の角度</t>
    <rPh sb="0" eb="1">
      <t>ズ</t>
    </rPh>
    <rPh sb="7" eb="9">
      <t>コウセン</t>
    </rPh>
    <rPh sb="10" eb="12">
      <t>カクド</t>
    </rPh>
    <phoneticPr fontId="9"/>
  </si>
  <si>
    <t>光線は、n1からn2の領域に進むので、界面の傾き(1/G1)が正のときm1&lt;1/G1となる必要があり、負のときにはm1&gt;1/G1と</t>
    <rPh sb="0" eb="2">
      <t>コウセン</t>
    </rPh>
    <rPh sb="11" eb="13">
      <t>リョウイキ</t>
    </rPh>
    <rPh sb="14" eb="15">
      <t>スス</t>
    </rPh>
    <rPh sb="19" eb="21">
      <t>カイメン</t>
    </rPh>
    <rPh sb="22" eb="23">
      <t>カタム</t>
    </rPh>
    <rPh sb="31" eb="32">
      <t>セイ</t>
    </rPh>
    <rPh sb="45" eb="47">
      <t>ヒツヨウ</t>
    </rPh>
    <rPh sb="51" eb="52">
      <t>フ</t>
    </rPh>
    <phoneticPr fontId="9"/>
  </si>
  <si>
    <t>界面が、球面の場合には特定の場合しか解が無いが、非球面の場合には解が存在する。特に高次非球面係数が0である</t>
    <rPh sb="0" eb="2">
      <t>カイメン</t>
    </rPh>
    <rPh sb="4" eb="6">
      <t>キュウメン</t>
    </rPh>
    <rPh sb="7" eb="9">
      <t>バアイ</t>
    </rPh>
    <rPh sb="11" eb="13">
      <t>トクテイ</t>
    </rPh>
    <rPh sb="14" eb="16">
      <t>バアイ</t>
    </rPh>
    <rPh sb="18" eb="19">
      <t>カイ</t>
    </rPh>
    <rPh sb="20" eb="21">
      <t>ナ</t>
    </rPh>
    <rPh sb="24" eb="27">
      <t>ヒキュウメン</t>
    </rPh>
    <rPh sb="28" eb="30">
      <t>バアイ</t>
    </rPh>
    <rPh sb="32" eb="33">
      <t>カイ</t>
    </rPh>
    <rPh sb="34" eb="36">
      <t>ソンザイ</t>
    </rPh>
    <rPh sb="39" eb="40">
      <t>トク</t>
    </rPh>
    <rPh sb="41" eb="43">
      <t>コウジ</t>
    </rPh>
    <rPh sb="43" eb="46">
      <t>ヒキュウメン</t>
    </rPh>
    <rPh sb="46" eb="48">
      <t>ケイスウ</t>
    </rPh>
    <phoneticPr fontId="9"/>
  </si>
  <si>
    <t>場合には、逆算が可能となる。界面を次の式で表し、界面全体が傾いたり、軸ずれしていないものとする。</t>
    <rPh sb="14" eb="16">
      <t>カイメン</t>
    </rPh>
    <rPh sb="17" eb="18">
      <t>ツギ</t>
    </rPh>
    <rPh sb="19" eb="20">
      <t>シキ</t>
    </rPh>
    <rPh sb="21" eb="22">
      <t>アラワ</t>
    </rPh>
    <rPh sb="24" eb="26">
      <t>カイメン</t>
    </rPh>
    <rPh sb="26" eb="28">
      <t>ゼンタイ</t>
    </rPh>
    <rPh sb="29" eb="30">
      <t>カタム</t>
    </rPh>
    <rPh sb="34" eb="35">
      <t>ジク</t>
    </rPh>
    <phoneticPr fontId="9"/>
  </si>
  <si>
    <t>この式にはk1が含まれていないが、G1がk1によらないことを表すのではなく、(x1,y1)、r1を決めればk1が一つに決まることを</t>
    <rPh sb="2" eb="3">
      <t>シキ</t>
    </rPh>
    <rPh sb="8" eb="9">
      <t>フク</t>
    </rPh>
    <rPh sb="30" eb="31">
      <t>アラワ</t>
    </rPh>
    <rPh sb="49" eb="50">
      <t>キ</t>
    </rPh>
    <rPh sb="56" eb="57">
      <t>ヒト</t>
    </rPh>
    <rPh sb="59" eb="60">
      <t>キ</t>
    </rPh>
    <phoneticPr fontId="9"/>
  </si>
  <si>
    <t>意味する。</t>
  </si>
  <si>
    <t>すなわちk1がこの値のときには、光軸上の点(-L1,0)にある光源から出た光は鏡面のどこで反射したかにかかわらず点(Lz,0)</t>
    <rPh sb="9" eb="10">
      <t>アタイ</t>
    </rPh>
    <rPh sb="16" eb="18">
      <t>コウジク</t>
    </rPh>
    <rPh sb="18" eb="19">
      <t>ジョウ</t>
    </rPh>
    <rPh sb="20" eb="21">
      <t>テン</t>
    </rPh>
    <rPh sb="31" eb="33">
      <t>コウゲン</t>
    </rPh>
    <rPh sb="35" eb="36">
      <t>デ</t>
    </rPh>
    <rPh sb="37" eb="38">
      <t>ヒカリ</t>
    </rPh>
    <rPh sb="39" eb="41">
      <t>キョウメン</t>
    </rPh>
    <rPh sb="45" eb="47">
      <t>ハンシャ</t>
    </rPh>
    <rPh sb="56" eb="57">
      <t>テン</t>
    </rPh>
    <phoneticPr fontId="9"/>
  </si>
  <si>
    <t>に集光する。L1が∞のときには平行光を意味し、当然ながらその時のk1は-1、つまり放物面となる。</t>
    <rPh sb="15" eb="17">
      <t>ヘイコウ</t>
    </rPh>
    <rPh sb="17" eb="18">
      <t>コウ</t>
    </rPh>
    <rPh sb="19" eb="21">
      <t>イミ</t>
    </rPh>
    <rPh sb="23" eb="25">
      <t>トウゼン</t>
    </rPh>
    <rPh sb="30" eb="31">
      <t>トキ</t>
    </rPh>
    <rPh sb="41" eb="43">
      <t>ホウブツ</t>
    </rPh>
    <rPh sb="43" eb="44">
      <t>メン</t>
    </rPh>
    <phoneticPr fontId="9"/>
  </si>
  <si>
    <t>カセグレン式望遠鏡などのように複数の鏡面が並んでいる場合には、第一鏡面でできる像の位置を、第二鏡面の光源位置</t>
    <rPh sb="5" eb="6">
      <t>シキ</t>
    </rPh>
    <rPh sb="6" eb="9">
      <t>ボウエンキョウ</t>
    </rPh>
    <rPh sb="15" eb="17">
      <t>フクスウ</t>
    </rPh>
    <rPh sb="18" eb="20">
      <t>キョウメン</t>
    </rPh>
    <rPh sb="21" eb="22">
      <t>ナラ</t>
    </rPh>
    <rPh sb="26" eb="28">
      <t>バアイ</t>
    </rPh>
    <rPh sb="31" eb="33">
      <t>ダイイチ</t>
    </rPh>
    <rPh sb="33" eb="35">
      <t>キョウメン</t>
    </rPh>
    <rPh sb="39" eb="40">
      <t>ゾウ</t>
    </rPh>
    <rPh sb="41" eb="43">
      <t>イチ</t>
    </rPh>
    <rPh sb="45" eb="47">
      <t>ダイニ</t>
    </rPh>
    <rPh sb="47" eb="49">
      <t>キョウメン</t>
    </rPh>
    <rPh sb="50" eb="52">
      <t>コウゲン</t>
    </rPh>
    <rPh sb="52" eb="54">
      <t>イチ</t>
    </rPh>
    <phoneticPr fontId="9"/>
  </si>
  <si>
    <t>とみなして第二鏡面の円錐係数を計算すれば第二鏡面からの光も1点に集光する。</t>
    <rPh sb="5" eb="7">
      <t>ダイニ</t>
    </rPh>
    <rPh sb="7" eb="9">
      <t>キョウメン</t>
    </rPh>
    <rPh sb="10" eb="12">
      <t>エンスイ</t>
    </rPh>
    <rPh sb="12" eb="14">
      <t>ケイスウ</t>
    </rPh>
    <rPh sb="15" eb="17">
      <t>ケイサン</t>
    </rPh>
    <rPh sb="20" eb="22">
      <t>ダイニ</t>
    </rPh>
    <rPh sb="22" eb="24">
      <t>キョウメン</t>
    </rPh>
    <rPh sb="27" eb="28">
      <t>ヒカリ</t>
    </rPh>
    <rPh sb="30" eb="31">
      <t>テン</t>
    </rPh>
    <rPh sb="32" eb="34">
      <t>シュウコウ</t>
    </rPh>
    <phoneticPr fontId="9"/>
  </si>
  <si>
    <t>3.　近軸計算と逆算式の組み合わせ</t>
    <rPh sb="3" eb="4">
      <t>キン</t>
    </rPh>
    <rPh sb="4" eb="5">
      <t>ジク</t>
    </rPh>
    <rPh sb="5" eb="7">
      <t>ケイサン</t>
    </rPh>
    <rPh sb="8" eb="10">
      <t>ギャクサン</t>
    </rPh>
    <rPh sb="10" eb="11">
      <t>シキ</t>
    </rPh>
    <rPh sb="12" eb="13">
      <t>ク</t>
    </rPh>
    <rPh sb="14" eb="15">
      <t>ア</t>
    </rPh>
    <phoneticPr fontId="9"/>
  </si>
  <si>
    <t>なる必要がある(図　3-1参照)。この範囲において、(m1-m2)の正負にかかわらず、G1(+)が正しい値となる。</t>
    <rPh sb="8" eb="9">
      <t>ズ</t>
    </rPh>
    <rPh sb="13" eb="15">
      <t>サンショウ</t>
    </rPh>
    <rPh sb="19" eb="21">
      <t>ハンイ</t>
    </rPh>
    <rPh sb="34" eb="36">
      <t>セイフ</t>
    </rPh>
    <phoneticPr fontId="9"/>
  </si>
  <si>
    <t>光線追跡</t>
    <rPh sb="0" eb="2">
      <t>コウセン</t>
    </rPh>
    <rPh sb="2" eb="4">
      <t>ツイセキ</t>
    </rPh>
    <phoneticPr fontId="9"/>
  </si>
  <si>
    <t>図 3-1.　光はn1からn2進むため、界面の傾きが正の時、m1&lt;1/G1</t>
    <rPh sb="0" eb="1">
      <t>ズ</t>
    </rPh>
    <rPh sb="7" eb="8">
      <t>ヒカリ</t>
    </rPh>
    <rPh sb="15" eb="16">
      <t>スス</t>
    </rPh>
    <rPh sb="20" eb="22">
      <t>カイメン</t>
    </rPh>
    <rPh sb="23" eb="24">
      <t>カタム</t>
    </rPh>
    <rPh sb="26" eb="27">
      <t>セイ</t>
    </rPh>
    <rPh sb="28" eb="29">
      <t>トキ</t>
    </rPh>
    <phoneticPr fontId="9"/>
  </si>
  <si>
    <t>屈折の場合の式に、n2=-n1のときのN1=-1を代入すると反射の計算と一致する。</t>
    <rPh sb="0" eb="2">
      <t>クッセツ</t>
    </rPh>
    <rPh sb="3" eb="5">
      <t>バアイ</t>
    </rPh>
    <rPh sb="6" eb="7">
      <t>シキ</t>
    </rPh>
    <rPh sb="25" eb="27">
      <t>ダイニュウ</t>
    </rPh>
    <rPh sb="30" eb="32">
      <t>ハンシャ</t>
    </rPh>
    <rPh sb="33" eb="35">
      <t>ケイサン</t>
    </rPh>
    <rPh sb="36" eb="38">
      <t>イッチ</t>
    </rPh>
    <phoneticPr fontId="9"/>
  </si>
  <si>
    <t>図 3-2.　屈折の場合の各変数の関係</t>
    <rPh sb="0" eb="1">
      <t>ズ</t>
    </rPh>
    <rPh sb="7" eb="9">
      <t>クッセツ</t>
    </rPh>
    <rPh sb="10" eb="12">
      <t>バアイ</t>
    </rPh>
    <rPh sb="13" eb="16">
      <t>カクヘンスウ</t>
    </rPh>
    <rPh sb="17" eb="19">
      <t>カンケイ</t>
    </rPh>
    <phoneticPr fontId="9"/>
  </si>
  <si>
    <t>(1) 界面形状に関する式</t>
    <rPh sb="4" eb="6">
      <t>カイメン</t>
    </rPh>
    <rPh sb="6" eb="8">
      <t>ケイジョウ</t>
    </rPh>
    <rPh sb="9" eb="10">
      <t>カン</t>
    </rPh>
    <rPh sb="12" eb="13">
      <t>シキ</t>
    </rPh>
    <phoneticPr fontId="9"/>
  </si>
  <si>
    <t>(2) 円錐曲面の鏡による反射の場合</t>
    <rPh sb="4" eb="6">
      <t>エンスイ</t>
    </rPh>
    <rPh sb="6" eb="8">
      <t>キョクメン</t>
    </rPh>
    <rPh sb="9" eb="10">
      <t>カガミ</t>
    </rPh>
    <rPh sb="13" eb="15">
      <t>ハンシャ</t>
    </rPh>
    <rPh sb="16" eb="18">
      <t>バアイ</t>
    </rPh>
    <phoneticPr fontId="9"/>
  </si>
  <si>
    <t>(3) 円錐曲面による屈折の場合</t>
    <rPh sb="4" eb="6">
      <t>エンスイ</t>
    </rPh>
    <rPh sb="6" eb="8">
      <t>キョクメン</t>
    </rPh>
    <rPh sb="11" eb="13">
      <t>クッセツ</t>
    </rPh>
    <rPh sb="14" eb="16">
      <t>バアイ</t>
    </rPh>
    <phoneticPr fontId="9"/>
  </si>
  <si>
    <t>屈折の場合</t>
    <rPh sb="0" eb="2">
      <t>クッセツ</t>
    </rPh>
    <rPh sb="3" eb="5">
      <t>バアイ</t>
    </rPh>
    <phoneticPr fontId="9"/>
  </si>
  <si>
    <t>反射の場合</t>
    <rPh sb="0" eb="2">
      <t>ハンシャ</t>
    </rPh>
    <rPh sb="3" eb="5">
      <t>バアイ</t>
    </rPh>
    <phoneticPr fontId="9"/>
  </si>
  <si>
    <t>1.　一本の光線からの界面の逆算</t>
    <rPh sb="3" eb="5">
      <t>イッポン</t>
    </rPh>
    <rPh sb="6" eb="8">
      <t>コウセン</t>
    </rPh>
    <rPh sb="11" eb="13">
      <t>カイメン</t>
    </rPh>
    <rPh sb="14" eb="16">
      <t>ギャクサン</t>
    </rPh>
    <phoneticPr fontId="9"/>
  </si>
  <si>
    <t>2.　近軸計算と逆算式の組み合わせ</t>
    <rPh sb="3" eb="4">
      <t>キン</t>
    </rPh>
    <rPh sb="4" eb="5">
      <t>ジク</t>
    </rPh>
    <rPh sb="5" eb="7">
      <t>ケイサン</t>
    </rPh>
    <rPh sb="8" eb="10">
      <t>ギャクサン</t>
    </rPh>
    <rPh sb="10" eb="11">
      <t>シキ</t>
    </rPh>
    <rPh sb="12" eb="13">
      <t>ク</t>
    </rPh>
    <rPh sb="14" eb="15">
      <t>ア</t>
    </rPh>
    <phoneticPr fontId="9"/>
  </si>
  <si>
    <t>(1)　界面で屈折する場合の逆算</t>
    <rPh sb="4" eb="6">
      <t>カイメン</t>
    </rPh>
    <rPh sb="7" eb="9">
      <t>クッセツ</t>
    </rPh>
    <rPh sb="11" eb="13">
      <t>バアイ</t>
    </rPh>
    <rPh sb="14" eb="16">
      <t>ギャクサン</t>
    </rPh>
    <phoneticPr fontId="9"/>
  </si>
  <si>
    <t>・ df(y)/dyを逆算する。</t>
    <rPh sb="11" eb="13">
      <t>ギャクサン</t>
    </rPh>
    <phoneticPr fontId="9"/>
  </si>
  <si>
    <t>(2)　鏡面で反射する場合の逆算</t>
    <rPh sb="4" eb="6">
      <t>キョウメン</t>
    </rPh>
    <rPh sb="7" eb="9">
      <t>ハンシャ</t>
    </rPh>
    <rPh sb="11" eb="13">
      <t>バアイ</t>
    </rPh>
    <rPh sb="14" eb="16">
      <t>ギャクサン</t>
    </rPh>
    <phoneticPr fontId="9"/>
  </si>
  <si>
    <t>・ 界面が非球面の場合に曲率半径r,円錐係数kを逆算する。</t>
    <rPh sb="2" eb="4">
      <t>カイメン</t>
    </rPh>
    <rPh sb="5" eb="8">
      <t>ヒキュウメン</t>
    </rPh>
    <rPh sb="9" eb="11">
      <t>バアイ</t>
    </rPh>
    <rPh sb="12" eb="14">
      <t>キョクリツ</t>
    </rPh>
    <rPh sb="14" eb="16">
      <t>ハンケイ</t>
    </rPh>
    <rPh sb="18" eb="20">
      <t>エンスイ</t>
    </rPh>
    <rPh sb="20" eb="22">
      <t>ケイスウ</t>
    </rPh>
    <rPh sb="24" eb="26">
      <t>ギャクサン</t>
    </rPh>
    <phoneticPr fontId="9"/>
  </si>
  <si>
    <r>
      <t>mw1=m1^2+1、mw2=m2^2+1　</t>
    </r>
    <r>
      <rPr>
        <sz val="10"/>
        <rFont val="ＭＳ Ｐゴシック"/>
        <family val="3"/>
        <charset val="128"/>
      </rPr>
      <t>とすると</t>
    </r>
    <phoneticPr fontId="9"/>
  </si>
  <si>
    <r>
      <t>mw1=m1^2+1、mw2=m2^2+1　</t>
    </r>
    <r>
      <rPr>
        <sz val="10"/>
        <rFont val="ＭＳ Ｐゴシック"/>
        <family val="3"/>
        <charset val="128"/>
      </rPr>
      <t>とすると</t>
    </r>
    <phoneticPr fontId="9"/>
  </si>
  <si>
    <t>図 3-3.　円錐曲面の鏡面による反射</t>
    <rPh sb="0" eb="1">
      <t>ズ</t>
    </rPh>
    <rPh sb="7" eb="9">
      <t>エンスイ</t>
    </rPh>
    <rPh sb="9" eb="11">
      <t>キョクメン</t>
    </rPh>
    <rPh sb="12" eb="14">
      <t>キョウメン</t>
    </rPh>
    <rPh sb="17" eb="19">
      <t>ハンシャ</t>
    </rPh>
    <phoneticPr fontId="9"/>
  </si>
  <si>
    <r>
      <t>KL=r1/L1　</t>
    </r>
    <r>
      <rPr>
        <sz val="10"/>
        <rFont val="ＭＳ Ｐゴシック"/>
        <family val="3"/>
        <charset val="128"/>
      </rPr>
      <t>とすると</t>
    </r>
    <phoneticPr fontId="9"/>
  </si>
  <si>
    <t>(Excelワークシートで計算する場合は、=-1*(r1/L1+1)^2　としないと正しく計算されない。)</t>
    <rPh sb="13" eb="15">
      <t>ケイサン</t>
    </rPh>
    <rPh sb="17" eb="19">
      <t>バアイ</t>
    </rPh>
    <rPh sb="42" eb="43">
      <t>タダ</t>
    </rPh>
    <rPh sb="45" eb="47">
      <t>ケイサン</t>
    </rPh>
    <phoneticPr fontId="9"/>
  </si>
  <si>
    <t>1)　屈折して平行光になる場合</t>
    <rPh sb="3" eb="5">
      <t>クッセツ</t>
    </rPh>
    <rPh sb="7" eb="9">
      <t>ヘイコウ</t>
    </rPh>
    <rPh sb="9" eb="10">
      <t>コウ</t>
    </rPh>
    <rPh sb="13" eb="15">
      <t>バアイ</t>
    </rPh>
    <phoneticPr fontId="9"/>
  </si>
  <si>
    <t>図 3-4.　複数の円錐曲面鏡による反射</t>
    <rPh sb="0" eb="1">
      <t>ズ</t>
    </rPh>
    <rPh sb="7" eb="9">
      <t>フクスウ</t>
    </rPh>
    <rPh sb="10" eb="12">
      <t>エンスイ</t>
    </rPh>
    <rPh sb="12" eb="14">
      <t>キョクメン</t>
    </rPh>
    <rPh sb="14" eb="15">
      <t>キョウ</t>
    </rPh>
    <rPh sb="18" eb="20">
      <t>ハンシャ</t>
    </rPh>
    <phoneticPr fontId="9"/>
  </si>
  <si>
    <t>図 3-5.　屈折により平行光にする場合</t>
    <rPh sb="0" eb="1">
      <t>ズ</t>
    </rPh>
    <rPh sb="7" eb="9">
      <t>クッセツ</t>
    </rPh>
    <rPh sb="12" eb="14">
      <t>ヘイコウ</t>
    </rPh>
    <rPh sb="14" eb="15">
      <t>コウ</t>
    </rPh>
    <rPh sb="18" eb="20">
      <t>バアイ</t>
    </rPh>
    <phoneticPr fontId="9"/>
  </si>
  <si>
    <t>光線の式から界面形状への逆算と、円錐曲面で1点に収束させる条件。</t>
    <rPh sb="16" eb="18">
      <t>エンスイ</t>
    </rPh>
    <rPh sb="18" eb="20">
      <t>キョクメン</t>
    </rPh>
    <rPh sb="22" eb="23">
      <t>テン</t>
    </rPh>
    <rPh sb="24" eb="26">
      <t>シュウソク</t>
    </rPh>
    <rPh sb="29" eb="31">
      <t>ジョウケン</t>
    </rPh>
    <phoneticPr fontId="9"/>
  </si>
  <si>
    <t>すべての項に(N1-1)^2がかかっているのでこれを取り除き、x1の次数ごとに計算すると</t>
    <rPh sb="4" eb="5">
      <t>コウ</t>
    </rPh>
    <rPh sb="26" eb="27">
      <t>ト</t>
    </rPh>
    <rPh sb="28" eb="29">
      <t>ノゾ</t>
    </rPh>
    <rPh sb="34" eb="36">
      <t>ジスウ</t>
    </rPh>
    <rPh sb="39" eb="41">
      <t>ケイサン</t>
    </rPh>
    <phoneticPr fontId="9"/>
  </si>
  <si>
    <t>Lzaは領域2における光線が平行光であるとしたときの界面2でできる像の位置(Lz2)である。これを変化させて色収差を補正</t>
    <rPh sb="4" eb="6">
      <t>リョウイキ</t>
    </rPh>
    <rPh sb="11" eb="13">
      <t>コウセン</t>
    </rPh>
    <rPh sb="14" eb="16">
      <t>ヘイコウ</t>
    </rPh>
    <rPh sb="16" eb="17">
      <t>コウ</t>
    </rPh>
    <rPh sb="26" eb="28">
      <t>カイメン</t>
    </rPh>
    <rPh sb="33" eb="34">
      <t>ゾウ</t>
    </rPh>
    <rPh sb="35" eb="37">
      <t>イチ</t>
    </rPh>
    <rPh sb="49" eb="51">
      <t>ヘンカ</t>
    </rPh>
    <rPh sb="54" eb="55">
      <t>イロ</t>
    </rPh>
    <rPh sb="55" eb="57">
      <t>シュウサ</t>
    </rPh>
    <rPh sb="58" eb="60">
      <t>ホセイ</t>
    </rPh>
    <phoneticPr fontId="9"/>
  </si>
  <si>
    <t>する。これを用い</t>
    <rPh sb="6" eb="7">
      <t>モチ</t>
    </rPh>
    <phoneticPr fontId="9"/>
  </si>
  <si>
    <t xml:space="preserve"> k1=k6, k2=k5, k3=k4 となっている。 このときLz6sacc=L1となる。(実際に使用するときに、Lz6sacc=L1とは限らない。)</t>
    <rPh sb="48" eb="50">
      <t>ジッサイ</t>
    </rPh>
    <rPh sb="51" eb="53">
      <t>シヨウ</t>
    </rPh>
    <rPh sb="71" eb="72">
      <t>カギ</t>
    </rPh>
    <phoneticPr fontId="9"/>
  </si>
  <si>
    <t>また、各領域の厚さを増やすとどの領域でも焦点距離は大きくなるが、n2&lt;n3のとき　S2&lt;1であり、通常ガラスの屈折率は2</t>
    <rPh sb="3" eb="6">
      <t>カクリョウイキ</t>
    </rPh>
    <rPh sb="7" eb="8">
      <t>アツ</t>
    </rPh>
    <rPh sb="10" eb="11">
      <t>フ</t>
    </rPh>
    <rPh sb="16" eb="18">
      <t>リョウイキ</t>
    </rPh>
    <rPh sb="20" eb="22">
      <t>ショウテン</t>
    </rPh>
    <rPh sb="22" eb="24">
      <t>キョリ</t>
    </rPh>
    <rPh sb="25" eb="26">
      <t>オオ</t>
    </rPh>
    <rPh sb="49" eb="51">
      <t>ツウジョウ</t>
    </rPh>
    <rPh sb="55" eb="57">
      <t>クッセツ</t>
    </rPh>
    <rPh sb="57" eb="58">
      <t>リツ</t>
    </rPh>
    <phoneticPr fontId="9"/>
  </si>
  <si>
    <t>以下なのでその効果の程度は L2が最も大きく、L4がもっと小さい。(対称構造のためL2,L3を変えるとそれぞれL6,L5も変わる)</t>
    <rPh sb="9" eb="11">
      <t>テイド</t>
    </rPh>
    <rPh sb="16" eb="17">
      <t>モット</t>
    </rPh>
    <rPh sb="18" eb="19">
      <t>オオ</t>
    </rPh>
    <rPh sb="28" eb="29">
      <t>チイ</t>
    </rPh>
    <rPh sb="33" eb="35">
      <t>タイショウ</t>
    </rPh>
    <rPh sb="35" eb="37">
      <t>コウゾウ</t>
    </rPh>
    <rPh sb="46" eb="47">
      <t>カ</t>
    </rPh>
    <rPh sb="60" eb="61">
      <t>カ</t>
    </rPh>
    <phoneticPr fontId="9"/>
  </si>
  <si>
    <t>SACCレンズを接眼レンズとして用いた場合を検討する。これは色消しレンズを対称に配置したプレスル(Plössl)接眼と似た</t>
    <rPh sb="8" eb="10">
      <t>セツガン</t>
    </rPh>
    <rPh sb="16" eb="17">
      <t>モチ</t>
    </rPh>
    <rPh sb="19" eb="21">
      <t>バアイ</t>
    </rPh>
    <rPh sb="22" eb="24">
      <t>ケントウ</t>
    </rPh>
    <rPh sb="30" eb="32">
      <t>イロケ</t>
    </rPh>
    <rPh sb="37" eb="39">
      <t>タイショウ</t>
    </rPh>
    <rPh sb="40" eb="42">
      <t>ハイチ</t>
    </rPh>
    <rPh sb="56" eb="58">
      <t>セツガン</t>
    </rPh>
    <rPh sb="59" eb="60">
      <t>ニ</t>
    </rPh>
    <phoneticPr fontId="9"/>
  </si>
  <si>
    <t>ただし、実効レンズ厚さが決まっているとあまり大きくは変わらず、湾曲が小さくなる倍率は限られる。あるいは、倍率を決め</t>
    <rPh sb="4" eb="6">
      <t>ジッコウ</t>
    </rPh>
    <rPh sb="9" eb="10">
      <t>アツ</t>
    </rPh>
    <rPh sb="12" eb="13">
      <t>キ</t>
    </rPh>
    <rPh sb="22" eb="23">
      <t>オオ</t>
    </rPh>
    <rPh sb="26" eb="27">
      <t>カ</t>
    </rPh>
    <rPh sb="31" eb="33">
      <t>ワンキョク</t>
    </rPh>
    <rPh sb="34" eb="35">
      <t>チイ</t>
    </rPh>
    <rPh sb="39" eb="41">
      <t>バイリツ</t>
    </rPh>
    <rPh sb="42" eb="43">
      <t>カギ</t>
    </rPh>
    <phoneticPr fontId="9"/>
  </si>
  <si>
    <t>るとアイレリーフがある範囲に限られる。</t>
  </si>
  <si>
    <t>楕円面となる。このため、完全に1点に集束させる場合を除いて、初めの二つの界面を球面で代用しても影響は比較的小</t>
    <rPh sb="12" eb="14">
      <t>カンゼン</t>
    </rPh>
    <rPh sb="16" eb="17">
      <t>テン</t>
    </rPh>
    <rPh sb="18" eb="20">
      <t>シュウソク</t>
    </rPh>
    <rPh sb="23" eb="25">
      <t>バアイ</t>
    </rPh>
    <rPh sb="26" eb="27">
      <t>ノゾ</t>
    </rPh>
    <rPh sb="30" eb="31">
      <t>ハジ</t>
    </rPh>
    <rPh sb="33" eb="34">
      <t>フタ</t>
    </rPh>
    <rPh sb="36" eb="38">
      <t>カイメン</t>
    </rPh>
    <rPh sb="39" eb="40">
      <t>キュウ</t>
    </rPh>
    <rPh sb="40" eb="41">
      <t>メン</t>
    </rPh>
    <rPh sb="42" eb="44">
      <t>ダイヨウ</t>
    </rPh>
    <rPh sb="47" eb="49">
      <t>エイキョウ</t>
    </rPh>
    <rPh sb="50" eb="53">
      <t>ヒカクテキ</t>
    </rPh>
    <rPh sb="53" eb="54">
      <t>チイ</t>
    </rPh>
    <phoneticPr fontId="9"/>
  </si>
  <si>
    <t>構成となるが、凸レンズと凹レンズの配置が逆となる。また、SACCレンズであるが光源位置と像位置が対称でないため</t>
    <rPh sb="17" eb="19">
      <t>ハイチ</t>
    </rPh>
    <rPh sb="20" eb="21">
      <t>ギャク</t>
    </rPh>
    <rPh sb="39" eb="41">
      <t>コウゲン</t>
    </rPh>
    <rPh sb="41" eb="43">
      <t>イチ</t>
    </rPh>
    <rPh sb="44" eb="45">
      <t>ゾウ</t>
    </rPh>
    <rPh sb="45" eb="47">
      <t>イチ</t>
    </rPh>
    <rPh sb="48" eb="50">
      <t>タイショウ</t>
    </rPh>
    <phoneticPr fontId="9"/>
  </si>
  <si>
    <t>完全に1点に集束することはない。</t>
    <phoneticPr fontId="9"/>
  </si>
  <si>
    <t>このようにSACC接眼レンズでは、βe(又はfe),Le,Keを決めれば(屈折率およびLvは一定とする)、レンズ形状に関して任意</t>
    <rPh sb="9" eb="11">
      <t>セツガン</t>
    </rPh>
    <rPh sb="20" eb="21">
      <t>マタ</t>
    </rPh>
    <rPh sb="32" eb="33">
      <t>キ</t>
    </rPh>
    <rPh sb="37" eb="39">
      <t>クッセツ</t>
    </rPh>
    <rPh sb="39" eb="40">
      <t>リツ</t>
    </rPh>
    <rPh sb="46" eb="48">
      <t>イッテイ</t>
    </rPh>
    <rPh sb="56" eb="58">
      <t>ケイジョウ</t>
    </rPh>
    <rPh sb="59" eb="60">
      <t>カン</t>
    </rPh>
    <rPh sb="62" eb="64">
      <t>ニンイ</t>
    </rPh>
    <phoneticPr fontId="9"/>
  </si>
  <si>
    <t>に変えられる変数は2つ(たとえば、凸レンズの厚さL2と凹レンズの厚さL3)だけとなり、この2つの組み合わせで像の湾曲</t>
    <rPh sb="48" eb="49">
      <t>ク</t>
    </rPh>
    <rPh sb="50" eb="51">
      <t>ア</t>
    </rPh>
    <rPh sb="54" eb="55">
      <t>ゾウ</t>
    </rPh>
    <rPh sb="56" eb="58">
      <t>ワンキョク</t>
    </rPh>
    <phoneticPr fontId="9"/>
  </si>
  <si>
    <t>などを調整することになる。(Lzaは、各L2,L3についてたとえばF線とC線の倍率色収差が同じになるように調節する。)</t>
    <rPh sb="19" eb="20">
      <t>カク</t>
    </rPh>
    <rPh sb="34" eb="35">
      <t>セン</t>
    </rPh>
    <rPh sb="37" eb="38">
      <t>セン</t>
    </rPh>
    <rPh sb="39" eb="41">
      <t>バイリツ</t>
    </rPh>
    <rPh sb="41" eb="42">
      <t>イロ</t>
    </rPh>
    <rPh sb="42" eb="44">
      <t>シュウサ</t>
    </rPh>
    <rPh sb="45" eb="46">
      <t>オナ</t>
    </rPh>
    <rPh sb="53" eb="55">
      <t>チョウセツ</t>
    </rPh>
    <phoneticPr fontId="9"/>
  </si>
  <si>
    <t>鏡面の場合で行ったように、この式を解いてx1によらずに成り立つ場合を探す。しかし、計算が大変である。</t>
    <rPh sb="0" eb="2">
      <t>キョウメン</t>
    </rPh>
    <rPh sb="3" eb="5">
      <t>バアイ</t>
    </rPh>
    <rPh sb="6" eb="7">
      <t>オコナ</t>
    </rPh>
    <rPh sb="15" eb="16">
      <t>シキ</t>
    </rPh>
    <rPh sb="17" eb="18">
      <t>ト</t>
    </rPh>
    <rPh sb="27" eb="28">
      <t>ナ</t>
    </rPh>
    <rPh sb="29" eb="30">
      <t>タ</t>
    </rPh>
    <rPh sb="31" eb="33">
      <t>バアイ</t>
    </rPh>
    <rPh sb="34" eb="35">
      <t>サガ</t>
    </rPh>
    <phoneticPr fontId="9"/>
  </si>
  <si>
    <t>解となるk1があるとすれば、x1の各次数についての項がすべて0になる必要がある。</t>
    <phoneticPr fontId="9"/>
  </si>
  <si>
    <r>
      <rPr>
        <sz val="10"/>
        <color rgb="FF00B050"/>
        <rFont val="ＭＳ Ｐゴシック"/>
        <family val="3"/>
        <charset val="128"/>
      </rPr>
      <t>A=1+k1+m1^2、B=r1-m1*h0</t>
    </r>
    <r>
      <rPr>
        <sz val="10"/>
        <rFont val="ＭＳ Ｐゴシック"/>
        <family val="3"/>
        <charset val="128"/>
      </rPr>
      <t>　とすると</t>
    </r>
    <phoneticPr fontId="9"/>
  </si>
  <si>
    <r>
      <t>となる。光線と界面の交点を(x1,y1,z1)とし法線の傾きを</t>
    </r>
    <r>
      <rPr>
        <sz val="10"/>
        <color rgb="FF00B050"/>
        <rFont val="ＭＳ Ｐゴシック"/>
        <family val="3"/>
        <charset val="128"/>
      </rPr>
      <t>myn,mzn</t>
    </r>
    <r>
      <rPr>
        <sz val="10"/>
        <rFont val="ＭＳ Ｐゴシック"/>
        <family val="3"/>
        <charset val="128"/>
      </rPr>
      <t>とすると、法線を示す直線の式は</t>
    </r>
    <rPh sb="4" eb="6">
      <t>コウセン</t>
    </rPh>
    <rPh sb="7" eb="9">
      <t>カイメン</t>
    </rPh>
    <rPh sb="10" eb="12">
      <t>コウテン</t>
    </rPh>
    <rPh sb="25" eb="27">
      <t>ホウセン</t>
    </rPh>
    <rPh sb="43" eb="45">
      <t>ホウセン</t>
    </rPh>
    <rPh sb="46" eb="47">
      <t>シメ</t>
    </rPh>
    <rPh sb="48" eb="50">
      <t>チョクセン</t>
    </rPh>
    <rPh sb="51" eb="52">
      <t>シキ</t>
    </rPh>
    <phoneticPr fontId="9"/>
  </si>
  <si>
    <r>
      <t>光線の傾きを</t>
    </r>
    <r>
      <rPr>
        <sz val="10"/>
        <color rgb="FF00B050"/>
        <rFont val="ＭＳ Ｐゴシック"/>
        <family val="3"/>
        <charset val="128"/>
      </rPr>
      <t>my2,mz2</t>
    </r>
    <r>
      <rPr>
        <sz val="10"/>
        <rFont val="ＭＳ Ｐゴシック"/>
        <family val="3"/>
        <charset val="128"/>
      </rPr>
      <t>とすると</t>
    </r>
    <phoneticPr fontId="9"/>
  </si>
  <si>
    <t>|Δy'/y'|&lt;=1E-15</t>
    <phoneticPr fontId="9"/>
  </si>
  <si>
    <t>|Δz'/z'|&lt;=1E-15</t>
    <phoneticPr fontId="9"/>
  </si>
  <si>
    <t xml:space="preserve">           |Δy/y|&lt;=1E-15　のとき繰返し終了</t>
    <rPh sb="28" eb="30">
      <t>クリカエ</t>
    </rPh>
    <rPh sb="31" eb="33">
      <t>シュウリョウ</t>
    </rPh>
    <phoneticPr fontId="9"/>
  </si>
  <si>
    <t xml:space="preserve">            |Δz/z|&lt;=1E-15　のとき繰返し終了</t>
    <rPh sb="29" eb="31">
      <t>クリカエ</t>
    </rPh>
    <rPh sb="32" eb="34">
      <t>シュウリョウ</t>
    </rPh>
    <phoneticPr fontId="9"/>
  </si>
  <si>
    <t>球面も円錐曲面に含まれるが、屈折の場合にはk1=0とするためには、片方の屈折率が0あるいは反対側の屈折率が∞に</t>
    <rPh sb="0" eb="2">
      <t>キュウメン</t>
    </rPh>
    <rPh sb="3" eb="5">
      <t>エンスイ</t>
    </rPh>
    <rPh sb="5" eb="7">
      <t>キョクメン</t>
    </rPh>
    <rPh sb="8" eb="9">
      <t>フク</t>
    </rPh>
    <rPh sb="14" eb="16">
      <t>クッセツ</t>
    </rPh>
    <rPh sb="17" eb="19">
      <t>バアイ</t>
    </rPh>
    <rPh sb="33" eb="35">
      <t>カタホウ</t>
    </rPh>
    <rPh sb="36" eb="38">
      <t>クッセツ</t>
    </rPh>
    <rPh sb="38" eb="39">
      <t>リツ</t>
    </rPh>
    <phoneticPr fontId="9"/>
  </si>
  <si>
    <t>直進する)は含まれる。</t>
    <rPh sb="0" eb="2">
      <t>チョクシン</t>
    </rPh>
    <rPh sb="6" eb="7">
      <t>フク</t>
    </rPh>
    <phoneticPr fontId="9"/>
  </si>
  <si>
    <t>なる必要があるため、通常はあり得ない。ただし、光源(または像)位置に球の中心が来るような球面(光は界面をそのまま</t>
    <rPh sb="10" eb="12">
      <t>ツウジョウ</t>
    </rPh>
    <rPh sb="15" eb="16">
      <t>エ</t>
    </rPh>
    <phoneticPr fontId="9"/>
  </si>
  <si>
    <t>を広げるビームエキスパンダーなどにも応用できる。</t>
    <rPh sb="1" eb="2">
      <t>ヒロ</t>
    </rPh>
    <rPh sb="18" eb="20">
      <t>オウヨウ</t>
    </rPh>
    <phoneticPr fontId="9"/>
  </si>
  <si>
    <t>(2) ビームエキスパンダー</t>
    <phoneticPr fontId="9"/>
  </si>
  <si>
    <t>(3) 円錐曲面の凸平レンズと平凸レンズ</t>
    <rPh sb="4" eb="6">
      <t>エンスイ</t>
    </rPh>
    <rPh sb="6" eb="8">
      <t>キョクメン</t>
    </rPh>
    <rPh sb="9" eb="10">
      <t>トツ</t>
    </rPh>
    <rPh sb="10" eb="11">
      <t>ヒラ</t>
    </rPh>
    <rPh sb="15" eb="16">
      <t>ヒラ</t>
    </rPh>
    <rPh sb="16" eb="17">
      <t>トツ</t>
    </rPh>
    <phoneticPr fontId="9"/>
  </si>
  <si>
    <r>
      <t xml:space="preserve">(1) 点光源からの光を2界面で集光するレンズ </t>
    </r>
    <r>
      <rPr>
        <sz val="10"/>
        <rFont val="ＭＳ Ｐゴシック"/>
        <family val="3"/>
        <charset val="128"/>
      </rPr>
      <t>(虚像になる場合を含む)</t>
    </r>
    <rPh sb="4" eb="5">
      <t>テン</t>
    </rPh>
    <rPh sb="5" eb="7">
      <t>コウゲン</t>
    </rPh>
    <rPh sb="10" eb="11">
      <t>ヒカリ</t>
    </rPh>
    <rPh sb="13" eb="15">
      <t>カイメン</t>
    </rPh>
    <rPh sb="16" eb="18">
      <t>シュウコウ</t>
    </rPh>
    <rPh sb="25" eb="27">
      <t>キョゾウ</t>
    </rPh>
    <rPh sb="30" eb="32">
      <t>バアイ</t>
    </rPh>
    <rPh sb="33" eb="34">
      <t>フク</t>
    </rPh>
    <phoneticPr fontId="9"/>
  </si>
  <si>
    <t>接眼レンズで決まる係数Keについて調べる。</t>
  </si>
  <si>
    <t>[界面形状の逆算]のシートで示したように、反射鏡の場合は光源位置に対応した円錐係数で、屈折の場合には一度平行光</t>
    <rPh sb="1" eb="3">
      <t>カイメン</t>
    </rPh>
    <rPh sb="3" eb="5">
      <t>ケイジョウ</t>
    </rPh>
    <rPh sb="6" eb="8">
      <t>ギャクサン</t>
    </rPh>
    <rPh sb="14" eb="15">
      <t>シメ</t>
    </rPh>
    <rPh sb="21" eb="23">
      <t>ハンシャ</t>
    </rPh>
    <rPh sb="23" eb="24">
      <t>キョウ</t>
    </rPh>
    <rPh sb="25" eb="27">
      <t>バアイ</t>
    </rPh>
    <rPh sb="28" eb="30">
      <t>コウゲン</t>
    </rPh>
    <rPh sb="30" eb="32">
      <t>イチ</t>
    </rPh>
    <rPh sb="33" eb="35">
      <t>タイオウ</t>
    </rPh>
    <rPh sb="37" eb="39">
      <t>エンスイ</t>
    </rPh>
    <rPh sb="39" eb="41">
      <t>ケイスウ</t>
    </rPh>
    <rPh sb="43" eb="45">
      <t>クッセツ</t>
    </rPh>
    <phoneticPr fontId="9"/>
  </si>
  <si>
    <t>にすることにより屈折率比に対応した円錐係数で、点光源からの光を1点に集光することができる。</t>
    <phoneticPr fontId="9"/>
  </si>
  <si>
    <t>入射光が平行光線で、界面1が平面、n1=1,n2&gt;1,n3=1の場合は、k2&lt;-1なので界面2は回転双曲面である。</t>
    <rPh sb="0" eb="2">
      <t>ニュウシャ</t>
    </rPh>
    <rPh sb="2" eb="3">
      <t>コウ</t>
    </rPh>
    <rPh sb="4" eb="6">
      <t>ヘイコウ</t>
    </rPh>
    <rPh sb="6" eb="8">
      <t>コウセン</t>
    </rPh>
    <rPh sb="10" eb="12">
      <t>カイメン</t>
    </rPh>
    <rPh sb="14" eb="16">
      <t>ヘイメン</t>
    </rPh>
    <rPh sb="32" eb="34">
      <t>バアイ</t>
    </rPh>
    <rPh sb="44" eb="46">
      <t>カイメン</t>
    </rPh>
    <rPh sb="48" eb="50">
      <t>カイテン</t>
    </rPh>
    <rPh sb="50" eb="51">
      <t>ソウ</t>
    </rPh>
    <rPh sb="51" eb="53">
      <t>キョクメン</t>
    </rPh>
    <phoneticPr fontId="9"/>
  </si>
  <si>
    <t>なお、入射光が平行光線で、n1=1かつn2&gt;1の場合、0&lt;k1&lt;-1なので、界面1は回転楕円面となる。</t>
    <rPh sb="3" eb="5">
      <t>ニュウシャ</t>
    </rPh>
    <rPh sb="5" eb="6">
      <t>コウ</t>
    </rPh>
    <rPh sb="7" eb="9">
      <t>ヘイコウ</t>
    </rPh>
    <rPh sb="9" eb="11">
      <t>コウセン</t>
    </rPh>
    <rPh sb="24" eb="26">
      <t>バアイ</t>
    </rPh>
    <rPh sb="38" eb="40">
      <t>カイメン</t>
    </rPh>
    <rPh sb="42" eb="44">
      <t>カイテン</t>
    </rPh>
    <rPh sb="44" eb="46">
      <t>ダエン</t>
    </rPh>
    <rPh sb="46" eb="47">
      <t>メン</t>
    </rPh>
    <phoneticPr fontId="9"/>
  </si>
  <si>
    <t>曲面光学系の例を示す。</t>
    <phoneticPr fontId="9"/>
  </si>
  <si>
    <r>
      <t>反射の場合も含め、このような光を1点に集束できる円錐曲面のみで構成された光学系を、ここでは</t>
    </r>
    <r>
      <rPr>
        <b/>
        <sz val="10"/>
        <rFont val="ＭＳ Ｐゴシック"/>
        <family val="3"/>
        <charset val="128"/>
      </rPr>
      <t>集束円錐曲面</t>
    </r>
    <rPh sb="0" eb="2">
      <t>ハンシャ</t>
    </rPh>
    <rPh sb="3" eb="5">
      <t>バアイ</t>
    </rPh>
    <rPh sb="6" eb="7">
      <t>フク</t>
    </rPh>
    <rPh sb="14" eb="15">
      <t>ヒカリ</t>
    </rPh>
    <rPh sb="17" eb="18">
      <t>テン</t>
    </rPh>
    <rPh sb="19" eb="21">
      <t>シュウソク</t>
    </rPh>
    <rPh sb="24" eb="26">
      <t>エンスイ</t>
    </rPh>
    <rPh sb="26" eb="28">
      <t>キョクメン</t>
    </rPh>
    <rPh sb="31" eb="33">
      <t>コウセイ</t>
    </rPh>
    <rPh sb="36" eb="39">
      <t>コウガクケイ</t>
    </rPh>
    <rPh sb="45" eb="47">
      <t>シュウソク</t>
    </rPh>
    <rPh sb="47" eb="49">
      <t>エンスイ</t>
    </rPh>
    <rPh sb="49" eb="51">
      <t>キョクメン</t>
    </rPh>
    <phoneticPr fontId="9"/>
  </si>
  <si>
    <r>
      <t>(Convergable Conicoids)</t>
    </r>
    <r>
      <rPr>
        <b/>
        <sz val="10"/>
        <rFont val="ＭＳ Ｐゴシック"/>
        <family val="3"/>
        <charset val="128"/>
      </rPr>
      <t>光学系</t>
    </r>
    <r>
      <rPr>
        <sz val="10"/>
        <rFont val="ＭＳ Ｐゴシック"/>
        <family val="3"/>
        <charset val="128"/>
      </rPr>
      <t>と呼ぶことにする。</t>
    </r>
    <phoneticPr fontId="9"/>
  </si>
  <si>
    <t>図 4-1.　2界面の集束円錐曲面レンズ</t>
    <rPh sb="0" eb="1">
      <t>ズ</t>
    </rPh>
    <rPh sb="8" eb="10">
      <t>カイメン</t>
    </rPh>
    <rPh sb="11" eb="13">
      <t>シュウソク</t>
    </rPh>
    <rPh sb="13" eb="15">
      <t>エンスイ</t>
    </rPh>
    <rPh sb="15" eb="17">
      <t>キョクメン</t>
    </rPh>
    <phoneticPr fontId="9"/>
  </si>
  <si>
    <t>光源からの距離と、どこに集光するかを決めれば焦点距離や主点位置を気にすることなく容易に計算できる。</t>
    <rPh sb="22" eb="24">
      <t>ショウテン</t>
    </rPh>
    <rPh sb="24" eb="26">
      <t>キョリ</t>
    </rPh>
    <phoneticPr fontId="9"/>
  </si>
  <si>
    <t>空気中にあるレンズで、点光源からの光を集光させる場合、光源からの光を平行光にするためには、r1&gt;0(左に凸)でなけ</t>
    <rPh sb="0" eb="3">
      <t>クウキチュウ</t>
    </rPh>
    <rPh sb="11" eb="12">
      <t>テン</t>
    </rPh>
    <rPh sb="12" eb="14">
      <t>コウゲン</t>
    </rPh>
    <rPh sb="17" eb="18">
      <t>ヒカリ</t>
    </rPh>
    <rPh sb="19" eb="21">
      <t>シュウコウ</t>
    </rPh>
    <rPh sb="24" eb="26">
      <t>バアイ</t>
    </rPh>
    <phoneticPr fontId="9"/>
  </si>
  <si>
    <t>ればならず、平行光を収束させるためにはr2&lt;0(右に凸)でなければならないので、必ず両凸レンズとなる。</t>
    <phoneticPr fontId="9"/>
  </si>
  <si>
    <t>図 4-2.　ビームエキスパンダー</t>
    <rPh sb="0" eb="1">
      <t>ズ</t>
    </rPh>
    <phoneticPr fontId="9"/>
  </si>
  <si>
    <t>図 4-3.　凸平レンズと平凸レンズの組み合わせ</t>
    <rPh sb="0" eb="1">
      <t>ズ</t>
    </rPh>
    <rPh sb="7" eb="8">
      <t>トツ</t>
    </rPh>
    <rPh sb="8" eb="9">
      <t>ヒラ</t>
    </rPh>
    <rPh sb="13" eb="14">
      <t>ヒラ</t>
    </rPh>
    <rPh sb="14" eb="15">
      <t>トツ</t>
    </rPh>
    <rPh sb="19" eb="20">
      <t>ク</t>
    </rPh>
    <rPh sb="21" eb="22">
      <t>ア</t>
    </rPh>
    <phoneticPr fontId="9"/>
  </si>
  <si>
    <t>テレセントリック光学系となる。</t>
    <phoneticPr fontId="9"/>
  </si>
  <si>
    <t>なお、(n2-1)*(L2+n2*L3+L4)=n2*(r1-r4) になるような設定にすると f4=∞となり、このとき主点位置が無限遠の、両側</t>
    <rPh sb="41" eb="43">
      <t>セッテイ</t>
    </rPh>
    <rPh sb="60" eb="62">
      <t>シュテン</t>
    </rPh>
    <rPh sb="62" eb="64">
      <t>イチ</t>
    </rPh>
    <rPh sb="65" eb="68">
      <t>ムゲンエン</t>
    </rPh>
    <phoneticPr fontId="9"/>
  </si>
  <si>
    <t>球面レンズに比べ円錐曲面のレンズはコマ収差が大きいが、前後対称の光学系にするとかなり良く集光する。</t>
    <rPh sb="0" eb="2">
      <t>キュウメン</t>
    </rPh>
    <rPh sb="6" eb="7">
      <t>クラ</t>
    </rPh>
    <rPh sb="8" eb="10">
      <t>エンスイ</t>
    </rPh>
    <rPh sb="10" eb="12">
      <t>キョクメン</t>
    </rPh>
    <rPh sb="19" eb="21">
      <t>シュウサ</t>
    </rPh>
    <rPh sb="22" eb="23">
      <t>オオ</t>
    </rPh>
    <rPh sb="27" eb="29">
      <t>ゼンゴ</t>
    </rPh>
    <rPh sb="29" eb="31">
      <t>タイショウ</t>
    </rPh>
    <rPh sb="32" eb="35">
      <t>コウガクケイ</t>
    </rPh>
    <rPh sb="42" eb="43">
      <t>ヨ</t>
    </rPh>
    <rPh sb="44" eb="46">
      <t>シュウコウ</t>
    </rPh>
    <phoneticPr fontId="9"/>
  </si>
  <si>
    <t>通常2枚の凸平レンズを使う場合、通常この例とは逆に曲面側を平行光線にし平面側で集光させるが、ここで示した例では</t>
    <rPh sb="0" eb="2">
      <t>ツウジョウ</t>
    </rPh>
    <rPh sb="3" eb="4">
      <t>マイ</t>
    </rPh>
    <rPh sb="5" eb="6">
      <t>トツ</t>
    </rPh>
    <rPh sb="6" eb="7">
      <t>ヒラ</t>
    </rPh>
    <rPh sb="11" eb="12">
      <t>ツカ</t>
    </rPh>
    <rPh sb="13" eb="15">
      <t>バアイ</t>
    </rPh>
    <rPh sb="16" eb="18">
      <t>ツウジョウ</t>
    </rPh>
    <rPh sb="20" eb="21">
      <t>レイ</t>
    </rPh>
    <rPh sb="23" eb="24">
      <t>ギャク</t>
    </rPh>
    <rPh sb="25" eb="27">
      <t>キョクメン</t>
    </rPh>
    <rPh sb="27" eb="28">
      <t>ガワ</t>
    </rPh>
    <rPh sb="29" eb="31">
      <t>ヘイコウ</t>
    </rPh>
    <rPh sb="31" eb="33">
      <t>コウセン</t>
    </rPh>
    <rPh sb="35" eb="37">
      <t>ヘイメン</t>
    </rPh>
    <rPh sb="37" eb="38">
      <t>ガワ</t>
    </rPh>
    <rPh sb="39" eb="41">
      <t>シュウコウ</t>
    </rPh>
    <rPh sb="49" eb="50">
      <t>シメ</t>
    </rPh>
    <phoneticPr fontId="9"/>
  </si>
  <si>
    <t>ほぼ単一波長である半導体レーザーの集光などに有効であるが、その場合は平面での反射光が元に戻るため、レンズ間</t>
    <rPh sb="31" eb="33">
      <t>バアイ</t>
    </rPh>
    <rPh sb="34" eb="36">
      <t>ヘイメン</t>
    </rPh>
    <rPh sb="38" eb="40">
      <t>ハンシャ</t>
    </rPh>
    <rPh sb="40" eb="41">
      <t>コウ</t>
    </rPh>
    <rPh sb="42" eb="43">
      <t>モト</t>
    </rPh>
    <rPh sb="44" eb="45">
      <t>モド</t>
    </rPh>
    <phoneticPr fontId="9"/>
  </si>
  <si>
    <t>に隙間のない肉厚の一体型(2界面)の方が良い。</t>
    <rPh sb="6" eb="8">
      <t>ニクアツ</t>
    </rPh>
    <rPh sb="14" eb="16">
      <t>カイメン</t>
    </rPh>
    <rPh sb="18" eb="19">
      <t>ホウ</t>
    </rPh>
    <phoneticPr fontId="9"/>
  </si>
  <si>
    <r>
      <t>これを</t>
    </r>
    <r>
      <rPr>
        <b/>
        <sz val="10"/>
        <rFont val="ＭＳ Ｐゴシック"/>
        <family val="3"/>
        <charset val="128"/>
      </rPr>
      <t>ACCレンズ</t>
    </r>
    <r>
      <rPr>
        <sz val="10"/>
        <rFont val="ＭＳ Ｐゴシック"/>
        <family val="3"/>
        <charset val="128"/>
      </rPr>
      <t>: 色消し集束円錐曲面レンズ(</t>
    </r>
    <r>
      <rPr>
        <b/>
        <sz val="10"/>
        <rFont val="ＭＳ Ｐゴシック"/>
        <family val="3"/>
        <charset val="128"/>
      </rPr>
      <t>A</t>
    </r>
    <r>
      <rPr>
        <sz val="10"/>
        <rFont val="ＭＳ Ｐゴシック"/>
        <family val="3"/>
        <charset val="128"/>
      </rPr>
      <t xml:space="preserve">chromatic </t>
    </r>
    <r>
      <rPr>
        <b/>
        <sz val="10"/>
        <rFont val="ＭＳ Ｐゴシック"/>
        <family val="3"/>
        <charset val="128"/>
      </rPr>
      <t>C</t>
    </r>
    <r>
      <rPr>
        <sz val="10"/>
        <rFont val="ＭＳ Ｐゴシック"/>
        <family val="3"/>
        <charset val="128"/>
      </rPr>
      <t xml:space="preserve">onvergable </t>
    </r>
    <r>
      <rPr>
        <b/>
        <sz val="10"/>
        <rFont val="ＭＳ Ｐゴシック"/>
        <family val="3"/>
        <charset val="128"/>
      </rPr>
      <t>C</t>
    </r>
    <r>
      <rPr>
        <sz val="10"/>
        <rFont val="ＭＳ Ｐゴシック"/>
        <family val="3"/>
        <charset val="128"/>
      </rPr>
      <t>onicoids Lens) と呼ぶことにする。</t>
    </r>
    <rPh sb="64" eb="65">
      <t>ヨ</t>
    </rPh>
    <phoneticPr fontId="9"/>
  </si>
  <si>
    <t>屈折率の異なる(n2≠n3)レンズを張り合わせた場合を考え</t>
    <rPh sb="0" eb="2">
      <t>クッセツ</t>
    </rPh>
    <rPh sb="2" eb="3">
      <t>リツ</t>
    </rPh>
    <rPh sb="4" eb="5">
      <t>コト</t>
    </rPh>
    <rPh sb="18" eb="19">
      <t>ハ</t>
    </rPh>
    <rPh sb="20" eb="21">
      <t>ア</t>
    </rPh>
    <rPh sb="24" eb="26">
      <t>バアイ</t>
    </rPh>
    <rPh sb="27" eb="28">
      <t>カンガ</t>
    </rPh>
    <phoneticPr fontId="9"/>
  </si>
  <si>
    <r>
      <t>(4) 色消し集束円錐曲面レンズ　</t>
    </r>
    <r>
      <rPr>
        <sz val="10"/>
        <rFont val="ＭＳ Ｐゴシック"/>
        <family val="3"/>
        <charset val="128"/>
      </rPr>
      <t>　[特許出願中]</t>
    </r>
    <rPh sb="7" eb="9">
      <t>シュウソク</t>
    </rPh>
    <rPh sb="9" eb="11">
      <t>エンスイ</t>
    </rPh>
    <rPh sb="11" eb="13">
      <t>キョクメン</t>
    </rPh>
    <rPh sb="19" eb="21">
      <t>トッキョ</t>
    </rPh>
    <rPh sb="21" eb="24">
      <t>シュツガンチュウ</t>
    </rPh>
    <phoneticPr fontId="9"/>
  </si>
  <si>
    <r>
      <t>(7) 準SACCレンズ</t>
    </r>
    <r>
      <rPr>
        <sz val="10"/>
        <rFont val="ＭＳ Ｐゴシック"/>
        <family val="3"/>
        <charset val="128"/>
      </rPr>
      <t>　　[特許出願中]</t>
    </r>
    <rPh sb="4" eb="5">
      <t>ジュン</t>
    </rPh>
    <phoneticPr fontId="9"/>
  </si>
  <si>
    <t>レンズ間隔を調整すれば像面の湾曲を補正できる。入出射面が球面であると、像は内側(近い側)に湾曲するが、双曲面で</t>
    <rPh sb="11" eb="12">
      <t>ゾウ</t>
    </rPh>
    <rPh sb="12" eb="13">
      <t>メン</t>
    </rPh>
    <rPh sb="14" eb="16">
      <t>ワンキョク</t>
    </rPh>
    <rPh sb="17" eb="19">
      <t>ホセイ</t>
    </rPh>
    <phoneticPr fontId="9"/>
  </si>
  <si>
    <t>部分の曲率を選ぶことで湾曲が補正できる。</t>
    <rPh sb="0" eb="2">
      <t>ブブン</t>
    </rPh>
    <rPh sb="3" eb="4">
      <t>キョク</t>
    </rPh>
    <rPh sb="4" eb="5">
      <t>リツ</t>
    </rPh>
    <rPh sb="6" eb="7">
      <t>エラ</t>
    </rPh>
    <rPh sb="11" eb="13">
      <t>ワンキョク</t>
    </rPh>
    <rPh sb="14" eb="16">
      <t>ホセイ</t>
    </rPh>
    <phoneticPr fontId="9"/>
  </si>
  <si>
    <t>図 4-5. SACCレンズ [PAT.P]</t>
    <rPh sb="0" eb="1">
      <t>ズ</t>
    </rPh>
    <phoneticPr fontId="9"/>
  </si>
  <si>
    <t>図 4-4.　ACCレンズ　[PAT.P]</t>
    <rPh sb="0" eb="1">
      <t>ズ</t>
    </rPh>
    <phoneticPr fontId="9"/>
  </si>
  <si>
    <t>この構成では、プラスチックレンズでも入射角がゼロのときには非常に良く集束する。色収差が完全にはとりきれないが、</t>
    <rPh sb="2" eb="4">
      <t>コウセイ</t>
    </rPh>
    <rPh sb="18" eb="20">
      <t>ニュウシャ</t>
    </rPh>
    <rPh sb="20" eb="21">
      <t>カク</t>
    </rPh>
    <rPh sb="29" eb="31">
      <t>ヒジョウ</t>
    </rPh>
    <rPh sb="32" eb="33">
      <t>ヨ</t>
    </rPh>
    <rPh sb="34" eb="36">
      <t>シュウソク</t>
    </rPh>
    <rPh sb="39" eb="40">
      <t>イロ</t>
    </rPh>
    <rPh sb="40" eb="42">
      <t>シュウサ</t>
    </rPh>
    <rPh sb="43" eb="45">
      <t>カンゼン</t>
    </rPh>
    <phoneticPr fontId="9"/>
  </si>
  <si>
    <r>
      <t>このレンズを、</t>
    </r>
    <r>
      <rPr>
        <b/>
        <sz val="10"/>
        <rFont val="ＭＳ Ｐゴシック"/>
        <family val="3"/>
        <charset val="128"/>
      </rPr>
      <t>SACCレンズ</t>
    </r>
    <r>
      <rPr>
        <sz val="10"/>
        <rFont val="ＭＳ Ｐゴシック"/>
        <family val="3"/>
        <charset val="128"/>
      </rPr>
      <t>:　対称色消し集束円錐曲面レンズ(</t>
    </r>
    <r>
      <rPr>
        <b/>
        <sz val="10"/>
        <rFont val="ＭＳ Ｐゴシック"/>
        <family val="3"/>
        <charset val="128"/>
      </rPr>
      <t>S</t>
    </r>
    <r>
      <rPr>
        <sz val="10"/>
        <rFont val="ＭＳ Ｐゴシック"/>
        <family val="3"/>
        <charset val="128"/>
      </rPr>
      <t xml:space="preserve">ymmetrical </t>
    </r>
    <r>
      <rPr>
        <b/>
        <sz val="10"/>
        <rFont val="ＭＳ Ｐゴシック"/>
        <family val="3"/>
        <charset val="128"/>
      </rPr>
      <t>A</t>
    </r>
    <r>
      <rPr>
        <sz val="10"/>
        <rFont val="ＭＳ Ｐゴシック"/>
        <family val="3"/>
        <charset val="128"/>
      </rPr>
      <t xml:space="preserve">chromatic </t>
    </r>
    <r>
      <rPr>
        <b/>
        <sz val="10"/>
        <rFont val="ＭＳ Ｐゴシック"/>
        <family val="3"/>
        <charset val="128"/>
      </rPr>
      <t>C</t>
    </r>
    <r>
      <rPr>
        <sz val="10"/>
        <rFont val="ＭＳ Ｐゴシック"/>
        <family val="3"/>
        <charset val="128"/>
      </rPr>
      <t xml:space="preserve">onvergable </t>
    </r>
    <r>
      <rPr>
        <b/>
        <sz val="10"/>
        <rFont val="ＭＳ Ｐゴシック"/>
        <family val="3"/>
        <charset val="128"/>
      </rPr>
      <t>C</t>
    </r>
    <r>
      <rPr>
        <sz val="10"/>
        <rFont val="ＭＳ Ｐゴシック"/>
        <family val="3"/>
        <charset val="128"/>
      </rPr>
      <t>onicoids Lens)</t>
    </r>
    <phoneticPr fontId="9"/>
  </si>
  <si>
    <t>大きな入射角度(物体)では、2次元光線追跡ではわかりにくいが3次元的にはコマ収差(特にサジタル成分)がやや大きくなる。</t>
    <rPh sb="0" eb="1">
      <t>オオ</t>
    </rPh>
    <rPh sb="3" eb="5">
      <t>ニュウシャ</t>
    </rPh>
    <rPh sb="5" eb="7">
      <t>カクド</t>
    </rPh>
    <rPh sb="8" eb="10">
      <t>ブッタイ</t>
    </rPh>
    <rPh sb="15" eb="17">
      <t>ジゲン</t>
    </rPh>
    <rPh sb="17" eb="19">
      <t>コウセン</t>
    </rPh>
    <rPh sb="19" eb="21">
      <t>ツイセキ</t>
    </rPh>
    <rPh sb="31" eb="34">
      <t>ジゲンテキ</t>
    </rPh>
    <rPh sb="38" eb="40">
      <t>シュウサ</t>
    </rPh>
    <rPh sb="41" eb="42">
      <t>トク</t>
    </rPh>
    <rPh sb="47" eb="49">
      <t>セイブン</t>
    </rPh>
    <rPh sb="53" eb="54">
      <t>オオ</t>
    </rPh>
    <phoneticPr fontId="9"/>
  </si>
  <si>
    <t>SACCレンズで色収差を補正する場合に像の位置と倍率を同時に補正しようとすると、波長の異なる場合を　'　 をつけて表し、</t>
    <rPh sb="8" eb="9">
      <t>イロ</t>
    </rPh>
    <rPh sb="9" eb="11">
      <t>シュウサ</t>
    </rPh>
    <rPh sb="12" eb="14">
      <t>ホセイ</t>
    </rPh>
    <rPh sb="16" eb="18">
      <t>バアイ</t>
    </rPh>
    <rPh sb="19" eb="20">
      <t>ゾウ</t>
    </rPh>
    <rPh sb="21" eb="23">
      <t>イチ</t>
    </rPh>
    <rPh sb="24" eb="26">
      <t>バイリツ</t>
    </rPh>
    <rPh sb="27" eb="29">
      <t>ドウジ</t>
    </rPh>
    <rPh sb="30" eb="32">
      <t>ホセイ</t>
    </rPh>
    <phoneticPr fontId="9"/>
  </si>
  <si>
    <t>で対物レンズの像位置から接眼レンズまでの距離L1eが決まる。</t>
    <rPh sb="1" eb="3">
      <t>タイブツ</t>
    </rPh>
    <rPh sb="7" eb="8">
      <t>ゾウ</t>
    </rPh>
    <rPh sb="8" eb="10">
      <t>イチ</t>
    </rPh>
    <rPh sb="12" eb="14">
      <t>セツガン</t>
    </rPh>
    <rPh sb="20" eb="22">
      <t>キョリ</t>
    </rPh>
    <rPh sb="26" eb="27">
      <t>キ</t>
    </rPh>
    <phoneticPr fontId="9"/>
  </si>
  <si>
    <t>さい。ただしk3の値を調整した方が集束が良くなる場合が多い。</t>
    <rPh sb="9" eb="10">
      <t>アタイ</t>
    </rPh>
    <rPh sb="11" eb="13">
      <t>チョウセイ</t>
    </rPh>
    <rPh sb="15" eb="16">
      <t>ホウ</t>
    </rPh>
    <rPh sb="17" eb="19">
      <t>シュウソク</t>
    </rPh>
    <rPh sb="24" eb="26">
      <t>バアイ</t>
    </rPh>
    <rPh sb="27" eb="28">
      <t>オオ</t>
    </rPh>
    <phoneticPr fontId="9"/>
  </si>
  <si>
    <t>この例では準SACCに変更しても非常に良い特性が得られている。</t>
  </si>
  <si>
    <t>平行光を集束させるACCレンズの場合、初めと二番目の界面で色収差補正を行い、最後の界面で光を集束させる。</t>
    <rPh sb="0" eb="2">
      <t>ヘイコウ</t>
    </rPh>
    <rPh sb="2" eb="3">
      <t>コウ</t>
    </rPh>
    <rPh sb="4" eb="6">
      <t>シュウソク</t>
    </rPh>
    <rPh sb="16" eb="18">
      <t>バアイ</t>
    </rPh>
    <rPh sb="19" eb="20">
      <t>ハジ</t>
    </rPh>
    <rPh sb="22" eb="25">
      <t>ニバンメ</t>
    </rPh>
    <rPh sb="26" eb="28">
      <t>カイメン</t>
    </rPh>
    <rPh sb="29" eb="30">
      <t>イロ</t>
    </rPh>
    <rPh sb="30" eb="32">
      <t>シュウサ</t>
    </rPh>
    <rPh sb="32" eb="34">
      <t>ホセイ</t>
    </rPh>
    <rPh sb="35" eb="36">
      <t>オコナ</t>
    </rPh>
    <rPh sb="38" eb="40">
      <t>サイゴ</t>
    </rPh>
    <rPh sb="41" eb="43">
      <t>カイメン</t>
    </rPh>
    <rPh sb="44" eb="45">
      <t>ヒカリ</t>
    </rPh>
    <rPh sb="46" eb="48">
      <t>シュウソク</t>
    </rPh>
    <phoneticPr fontId="9"/>
  </si>
  <si>
    <t>あるため入射光を傾けると界面の曲率が小さい部分にあたることになり像は外側に湾曲する。レンズ間隔により光線の通る</t>
    <rPh sb="21" eb="23">
      <t>ブブン</t>
    </rPh>
    <rPh sb="51" eb="52">
      <t>セン</t>
    </rPh>
    <rPh sb="53" eb="54">
      <t>トオル</t>
    </rPh>
    <phoneticPr fontId="9"/>
  </si>
  <si>
    <t>ほぼ1点に集束する。一方、入射角が少しでもあるときれいなコマ収差が現れる。</t>
    <rPh sb="3" eb="4">
      <t>テン</t>
    </rPh>
    <rPh sb="5" eb="7">
      <t>シュウソク</t>
    </rPh>
    <phoneticPr fontId="9"/>
  </si>
  <si>
    <t>上記ACCレンズを、レンズ間が平行光になるようにして2枚に並べると任意の位置に結像できる。</t>
    <rPh sb="0" eb="2">
      <t>ジョウキ</t>
    </rPh>
    <rPh sb="13" eb="14">
      <t>カン</t>
    </rPh>
    <rPh sb="15" eb="17">
      <t>ヘイコウ</t>
    </rPh>
    <rPh sb="17" eb="18">
      <t>コウ</t>
    </rPh>
    <rPh sb="27" eb="28">
      <t>マイ</t>
    </rPh>
    <rPh sb="29" eb="30">
      <t>ナラ</t>
    </rPh>
    <rPh sb="33" eb="35">
      <t>ニンイ</t>
    </rPh>
    <rPh sb="36" eb="38">
      <t>イチ</t>
    </rPh>
    <rPh sb="39" eb="41">
      <t>ケツゾウ</t>
    </rPh>
    <phoneticPr fontId="9"/>
  </si>
  <si>
    <t>tan(π-θ1)=-tan(θ1)</t>
    <phoneticPr fontId="9"/>
  </si>
  <si>
    <t>このとき θ2=π-θ1</t>
    <phoneticPr fontId="9"/>
  </si>
  <si>
    <r>
      <t xml:space="preserve">領域1の光線の傾きを m1、領域2の光線の傾きを m2、界面の法線の傾きを </t>
    </r>
    <r>
      <rPr>
        <sz val="10"/>
        <color rgb="FF00B050"/>
        <rFont val="ＭＳ Ｐゴシック"/>
        <family val="3"/>
        <charset val="128"/>
      </rPr>
      <t xml:space="preserve">mn </t>
    </r>
    <r>
      <rPr>
        <sz val="10"/>
        <rFont val="ＭＳ Ｐゴシック"/>
        <family val="3"/>
        <charset val="128"/>
      </rPr>
      <t>とする。</t>
    </r>
    <phoneticPr fontId="9"/>
  </si>
  <si>
    <r>
      <t xml:space="preserve">法線の傾きmnは界面の接線の傾きを </t>
    </r>
    <r>
      <rPr>
        <sz val="10"/>
        <color rgb="FF00B050"/>
        <rFont val="ＭＳ Ｐゴシック"/>
        <family val="3"/>
        <charset val="128"/>
      </rPr>
      <t xml:space="preserve">mt </t>
    </r>
    <r>
      <rPr>
        <sz val="10"/>
        <rFont val="ＭＳ Ｐゴシック"/>
        <family val="3"/>
        <charset val="128"/>
      </rPr>
      <t>とすると、直交するので</t>
    </r>
    <phoneticPr fontId="9"/>
  </si>
  <si>
    <r>
      <rPr>
        <sz val="10"/>
        <rFont val="ＭＳ Ｐゴシック"/>
        <family val="3"/>
        <charset val="128"/>
      </rPr>
      <t>G1=dg(y1)/dyとすると、g(y)=xであるから</t>
    </r>
    <phoneticPr fontId="9"/>
  </si>
  <si>
    <t>集光するような円錐係数kを求める。なおここでは、界面形状を表す高次係数を含まない円錐曲線x=g(y)をx軸を中心として</t>
    <rPh sb="24" eb="26">
      <t>カイメン</t>
    </rPh>
    <rPh sb="26" eb="28">
      <t>ケイジョウ</t>
    </rPh>
    <rPh sb="29" eb="30">
      <t>アラワ</t>
    </rPh>
    <rPh sb="31" eb="33">
      <t>コウジ</t>
    </rPh>
    <rPh sb="33" eb="35">
      <t>ケイスウ</t>
    </rPh>
    <rPh sb="36" eb="37">
      <t>フク</t>
    </rPh>
    <rPh sb="40" eb="42">
      <t>エンスイ</t>
    </rPh>
    <rPh sb="42" eb="44">
      <t>キョクセン</t>
    </rPh>
    <rPh sb="52" eb="53">
      <t>ジク</t>
    </rPh>
    <rPh sb="54" eb="56">
      <t>チュウシン</t>
    </rPh>
    <phoneticPr fontId="9"/>
  </si>
  <si>
    <r>
      <t>回転させてできる面を</t>
    </r>
    <r>
      <rPr>
        <b/>
        <sz val="10"/>
        <rFont val="ＭＳ Ｐゴシック"/>
        <family val="3"/>
        <charset val="128"/>
      </rPr>
      <t>円錐曲面</t>
    </r>
    <r>
      <rPr>
        <sz val="10"/>
        <rFont val="ＭＳ Ｐゴシック"/>
        <family val="3"/>
        <charset val="128"/>
      </rPr>
      <t>(Conicoid)と呼ぶ。</t>
    </r>
    <phoneticPr fontId="9"/>
  </si>
  <si>
    <t>鏡面(1界面)の場合の近軸計算より、</t>
    <rPh sb="0" eb="2">
      <t>キョウメン</t>
    </rPh>
    <rPh sb="4" eb="6">
      <t>カイメン</t>
    </rPh>
    <rPh sb="8" eb="10">
      <t>バアイ</t>
    </rPh>
    <rPh sb="11" eb="12">
      <t>キン</t>
    </rPh>
    <rPh sb="12" eb="13">
      <t>ジク</t>
    </rPh>
    <rPh sb="13" eb="15">
      <t>ケイサン</t>
    </rPh>
    <phoneticPr fontId="9"/>
  </si>
  <si>
    <t>屈折の場合には反射と異なり、一般の条件ではk1のみで1点に集光することはできない。</t>
    <rPh sb="0" eb="2">
      <t>クッセツ</t>
    </rPh>
    <rPh sb="3" eb="5">
      <t>バアイ</t>
    </rPh>
    <rPh sb="7" eb="9">
      <t>ハンシャ</t>
    </rPh>
    <rPh sb="10" eb="11">
      <t>コト</t>
    </rPh>
    <rPh sb="14" eb="16">
      <t>イッパン</t>
    </rPh>
    <rPh sb="17" eb="19">
      <t>ジョウケン</t>
    </rPh>
    <rPh sb="27" eb="28">
      <t>テン</t>
    </rPh>
    <rPh sb="29" eb="31">
      <t>シュウコウ</t>
    </rPh>
    <phoneticPr fontId="9"/>
  </si>
  <si>
    <t>平行光になる場合に近軸計算で求めたr1=(N1-1)*L1　を用いると</t>
    <rPh sb="9" eb="10">
      <t>キン</t>
    </rPh>
    <rPh sb="10" eb="11">
      <t>ジク</t>
    </rPh>
    <rPh sb="11" eb="13">
      <t>ケイサン</t>
    </rPh>
    <rPh sb="14" eb="15">
      <t>モト</t>
    </rPh>
    <rPh sb="31" eb="32">
      <t>モチ</t>
    </rPh>
    <phoneticPr fontId="9"/>
  </si>
  <si>
    <t>なお、n3≠n1のときには拡大率は光線の高さ(光軸からの距離)y1によって変わる。</t>
    <rPh sb="13" eb="15">
      <t>カクダイ</t>
    </rPh>
    <rPh sb="15" eb="16">
      <t>リツ</t>
    </rPh>
    <rPh sb="17" eb="19">
      <t>コウセン</t>
    </rPh>
    <rPh sb="20" eb="21">
      <t>タカ</t>
    </rPh>
    <rPh sb="23" eb="25">
      <t>コウジク</t>
    </rPh>
    <rPh sb="28" eb="30">
      <t>キョリ</t>
    </rPh>
    <rPh sb="37" eb="38">
      <t>カ</t>
    </rPh>
    <phoneticPr fontId="9"/>
  </si>
  <si>
    <r>
      <t>(5) SACCレンズ　:</t>
    </r>
    <r>
      <rPr>
        <sz val="10"/>
        <rFont val="ＭＳ Ｐゴシック"/>
        <family val="3"/>
        <charset val="128"/>
      </rPr>
      <t>　対称色消し集束円錐曲面レンズ　　[特許出願中]</t>
    </r>
    <phoneticPr fontId="9"/>
  </si>
  <si>
    <r>
      <t>(6) SACC接眼レンズ</t>
    </r>
    <r>
      <rPr>
        <sz val="10"/>
        <rFont val="ＭＳ Ｐゴシック"/>
        <family val="3"/>
        <charset val="128"/>
      </rPr>
      <t>　　[特許出願中]</t>
    </r>
    <rPh sb="8" eb="10">
      <t>セツガン</t>
    </rPh>
    <phoneticPr fontId="9"/>
  </si>
  <si>
    <t>の係数Keに-1/feの式を代入するが、逆算用の式から</t>
    <rPh sb="12" eb="13">
      <t>シキ</t>
    </rPh>
    <rPh sb="14" eb="16">
      <t>ダイニュウ</t>
    </rPh>
    <phoneticPr fontId="9"/>
  </si>
  <si>
    <t>また、最後の界面の円錐係数が通常 k3&lt;-2 の双曲面になるのし対して、初めの二つの円錐係数は通常-1より大きく</t>
    <rPh sb="3" eb="5">
      <t>サイゴ</t>
    </rPh>
    <rPh sb="6" eb="8">
      <t>カイメン</t>
    </rPh>
    <rPh sb="9" eb="11">
      <t>エンスイ</t>
    </rPh>
    <rPh sb="11" eb="13">
      <t>ケイスウ</t>
    </rPh>
    <rPh sb="14" eb="16">
      <t>ツウジョウ</t>
    </rPh>
    <rPh sb="24" eb="25">
      <t>ソウ</t>
    </rPh>
    <rPh sb="25" eb="27">
      <t>キョクメン</t>
    </rPh>
    <rPh sb="32" eb="33">
      <t>タイ</t>
    </rPh>
    <rPh sb="36" eb="37">
      <t>ハジ</t>
    </rPh>
    <rPh sb="39" eb="40">
      <t>フタ</t>
    </rPh>
    <rPh sb="42" eb="44">
      <t>エンスイ</t>
    </rPh>
    <rPh sb="44" eb="46">
      <t>ケイスウ</t>
    </rPh>
    <rPh sb="47" eb="49">
      <t>ツウジョウ</t>
    </rPh>
    <rPh sb="53" eb="54">
      <t>オオ</t>
    </rPh>
    <phoneticPr fontId="9"/>
  </si>
  <si>
    <r>
      <t>このように、いくつかの界面を球面で代用したSACCレンズを対称に配置した場合を、ここでは</t>
    </r>
    <r>
      <rPr>
        <b/>
        <sz val="10"/>
        <rFont val="ＭＳ Ｐゴシック"/>
        <family val="3"/>
        <charset val="128"/>
      </rPr>
      <t>準SACCレンズ</t>
    </r>
    <r>
      <rPr>
        <sz val="10"/>
        <rFont val="ＭＳ Ｐゴシック"/>
        <family val="3"/>
        <charset val="128"/>
      </rPr>
      <t>と呼ぶ。</t>
    </r>
    <rPh sb="11" eb="13">
      <t>カイメン</t>
    </rPh>
    <rPh sb="14" eb="16">
      <t>キュウメン</t>
    </rPh>
    <rPh sb="17" eb="19">
      <t>ダイヨウ</t>
    </rPh>
    <rPh sb="29" eb="31">
      <t>タイショウ</t>
    </rPh>
    <rPh sb="32" eb="34">
      <t>ハイチ</t>
    </rPh>
    <rPh sb="36" eb="38">
      <t>バアイ</t>
    </rPh>
    <rPh sb="44" eb="45">
      <t>ジュン</t>
    </rPh>
    <rPh sb="53" eb="54">
      <t>ヨ</t>
    </rPh>
    <phoneticPr fontId="9"/>
  </si>
  <si>
    <t>となる。N1=n2/n1とすると</t>
    <phoneticPr fontId="9"/>
  </si>
  <si>
    <t>my1=(TAN(Ψy)-TAN(φ1))/(1+TAN(Ψy)*TAN(φ1))</t>
    <phoneticPr fontId="9"/>
  </si>
  <si>
    <t>この光学系を利用し、プラスチックでも色消しレンズが作成できることを示した。[特許出願中]</t>
    <rPh sb="2" eb="5">
      <t>コウガクケイ</t>
    </rPh>
    <rPh sb="6" eb="8">
      <t>リヨウ</t>
    </rPh>
    <rPh sb="18" eb="20">
      <t>イロケ</t>
    </rPh>
    <rPh sb="25" eb="27">
      <t>サクセイ</t>
    </rPh>
    <rPh sb="33" eb="34">
      <t>シメ</t>
    </rPh>
    <phoneticPr fontId="9"/>
  </si>
  <si>
    <t>これを、対称配置にすることでコマ収差と像面湾曲を補正し、非常に集束特性の良いSACCレンズ(※)を開発した。</t>
    <rPh sb="4" eb="6">
      <t>タイショウ</t>
    </rPh>
    <rPh sb="6" eb="8">
      <t>ハイチ</t>
    </rPh>
    <rPh sb="16" eb="18">
      <t>シュウサ</t>
    </rPh>
    <rPh sb="19" eb="23">
      <t>ゾウメンワンキョク</t>
    </rPh>
    <rPh sb="24" eb="26">
      <t>ホセイ</t>
    </rPh>
    <phoneticPr fontId="9"/>
  </si>
  <si>
    <t>ジツ科学株式会社</t>
    <rPh sb="2" eb="4">
      <t>カガク</t>
    </rPh>
    <rPh sb="4" eb="8">
      <t>カブシキガイシャ</t>
    </rPh>
    <phoneticPr fontId="9"/>
  </si>
  <si>
    <t>代表取締役</t>
    <rPh sb="0" eb="2">
      <t>ダイヒョウ</t>
    </rPh>
    <rPh sb="2" eb="5">
      <t>トリシマリヤク</t>
    </rPh>
    <phoneticPr fontId="9"/>
  </si>
  <si>
    <t>　市原 淳</t>
    <rPh sb="1" eb="3">
      <t>イチハラ</t>
    </rPh>
    <rPh sb="4" eb="5">
      <t>ジュン</t>
    </rPh>
    <phoneticPr fontId="9"/>
  </si>
  <si>
    <t>したがって、従来困難とされてきたプラスチックの色消しレンズが可能となる。(温度変化については別に検討が必要)</t>
    <rPh sb="6" eb="8">
      <t>ジュウライ</t>
    </rPh>
    <rPh sb="8" eb="10">
      <t>コンナン</t>
    </rPh>
    <rPh sb="23" eb="25">
      <t>イロケ</t>
    </rPh>
    <rPh sb="30" eb="32">
      <t>カノウ</t>
    </rPh>
    <rPh sb="37" eb="39">
      <t>オンド</t>
    </rPh>
    <rPh sb="39" eb="41">
      <t>ヘンカ</t>
    </rPh>
    <rPh sb="46" eb="47">
      <t>ベツ</t>
    </rPh>
    <rPh sb="48" eb="50">
      <t>ケントウ</t>
    </rPh>
    <rPh sb="51" eb="53">
      <t>ヒツヨウ</t>
    </rPh>
    <phoneticPr fontId="9"/>
  </si>
  <si>
    <t>また、屈折の場合には界面の片側が平行光でなければならないが、レンズ内が平行光であるとは限らないため、平行ビーム</t>
    <rPh sb="3" eb="5">
      <t>クッセツ</t>
    </rPh>
    <rPh sb="6" eb="8">
      <t>バアイ</t>
    </rPh>
    <rPh sb="10" eb="12">
      <t>カイメン</t>
    </rPh>
    <rPh sb="13" eb="15">
      <t>カタガワ</t>
    </rPh>
    <rPh sb="16" eb="18">
      <t>ヘイコウ</t>
    </rPh>
    <rPh sb="18" eb="19">
      <t>コウ</t>
    </rPh>
    <rPh sb="33" eb="34">
      <t>ナイ</t>
    </rPh>
    <rPh sb="35" eb="37">
      <t>ヘイコウ</t>
    </rPh>
    <rPh sb="37" eb="38">
      <t>ヒカリ</t>
    </rPh>
    <rPh sb="43" eb="44">
      <t>カギ</t>
    </rPh>
    <phoneticPr fontId="9"/>
  </si>
  <si>
    <t>公開:　2016-07-28</t>
    <rPh sb="0" eb="2">
      <t>コウカイ</t>
    </rPh>
    <phoneticPr fontId="9"/>
  </si>
  <si>
    <t>作成 2016-07-23 市原 淳</t>
    <rPh sb="0" eb="2">
      <t>サクセイ</t>
    </rPh>
    <rPh sb="14" eb="16">
      <t>イチハラ</t>
    </rPh>
    <rPh sb="17" eb="18">
      <t>ジュン</t>
    </rPh>
    <phoneticPr fontId="9"/>
  </si>
  <si>
    <t>作成 2016-07-24 市原 淳</t>
    <rPh sb="0" eb="2">
      <t>サクセイ</t>
    </rPh>
    <rPh sb="14" eb="16">
      <t>イチハラ</t>
    </rPh>
    <rPh sb="17" eb="18">
      <t>ジュン</t>
    </rPh>
    <phoneticPr fontId="9"/>
  </si>
  <si>
    <t>円錐曲面(回転楕円面や双曲面)を用いて平行光を1点に集束できることを示した。</t>
    <rPh sb="0" eb="2">
      <t>エンスイ</t>
    </rPh>
    <rPh sb="2" eb="4">
      <t>キョクメン</t>
    </rPh>
    <phoneticPr fontId="9"/>
  </si>
  <si>
    <t>円錐曲面を用い、1点に集光する光学系の例(SACCレンズなど)。</t>
    <rPh sb="2" eb="4">
      <t>キョクメン</t>
    </rPh>
    <rPh sb="5" eb="6">
      <t>モチ</t>
    </rPh>
    <rPh sb="15" eb="18">
      <t>コウガクケイ</t>
    </rPh>
    <rPh sb="19" eb="20">
      <t>レイ</t>
    </rPh>
    <phoneticPr fontId="9"/>
  </si>
  <si>
    <r>
      <t>|Δy'/y'|&lt;=1E-15のとき打ち切り</t>
    </r>
    <r>
      <rPr>
        <sz val="10"/>
        <rFont val="ＭＳ Ｐゴシック"/>
        <family val="3"/>
        <charset val="128"/>
      </rPr>
      <t>とする。(桁落ちのため意味がなくなる計算限界(y'[next]=y')</t>
    </r>
    <rPh sb="18" eb="19">
      <t>ウ</t>
    </rPh>
    <rPh sb="20" eb="21">
      <t>キ</t>
    </rPh>
    <phoneticPr fontId="9"/>
  </si>
  <si>
    <t>m1&gt;=m2の場合と、m1&lt;m2の場合で複合の符号が変わってくるが、</t>
    <rPh sb="7" eb="9">
      <t>バアイ</t>
    </rPh>
    <rPh sb="17" eb="19">
      <t>バアイ</t>
    </rPh>
    <rPh sb="20" eb="22">
      <t>フクゴウ</t>
    </rPh>
    <rPh sb="23" eb="25">
      <t>フゴウ</t>
    </rPh>
    <rPh sb="26" eb="27">
      <t>カ</t>
    </rPh>
    <phoneticPr fontId="9"/>
  </si>
  <si>
    <t>となり、レンズの厚さL2によらない非常に簡単な式になる。 また、n3=n1の場合k2=k1となる。</t>
    <rPh sb="8" eb="9">
      <t>アツ</t>
    </rPh>
    <rPh sb="17" eb="19">
      <t>ヒジョウ</t>
    </rPh>
    <rPh sb="20" eb="22">
      <t>カンタン</t>
    </rPh>
    <rPh sb="23" eb="24">
      <t>シキ</t>
    </rPh>
    <phoneticPr fontId="9"/>
  </si>
  <si>
    <t>n1=n4=1,n2=1.5848,n3=1.4906なので　(http://RefractiveIndex.info　Sultanova et.al. 2009)</t>
    <phoneticPr fontId="9"/>
  </si>
  <si>
    <t>となる。k1とk2は楕円面、k3は双曲面を表す。</t>
    <rPh sb="10" eb="12">
      <t>ダエン</t>
    </rPh>
    <rPh sb="12" eb="13">
      <t>メン</t>
    </rPh>
    <rPh sb="17" eb="18">
      <t>ソウ</t>
    </rPh>
    <rPh sb="18" eb="20">
      <t>キョクメン</t>
    </rPh>
    <rPh sb="21" eb="22">
      <t>アラワ</t>
    </rPh>
    <phoneticPr fontId="9"/>
  </si>
  <si>
    <t>y'[next]=y'-Δy'</t>
    <phoneticPr fontId="9"/>
  </si>
  <si>
    <t>z'[next]=mz1/my1*(y'[next]-hy0)+hz0</t>
    <phoneticPr fontId="9"/>
  </si>
  <si>
    <t>z'[next]=z'-Δz'</t>
    <phoneticPr fontId="9"/>
  </si>
  <si>
    <t>y'[next]=my1/mz1*(z'[next]-hz0)+hy0</t>
    <phoneticPr fontId="9"/>
  </si>
  <si>
    <t>2016-07-28</t>
    <phoneticPr fontId="9"/>
  </si>
  <si>
    <t>また、これを近軸計算(技術資料 2016-002 「直線の方程式による近軸光線追跡」参照)と組み合わせて、</t>
    <rPh sb="6" eb="7">
      <t>キン</t>
    </rPh>
    <rPh sb="7" eb="8">
      <t>ジク</t>
    </rPh>
    <rPh sb="8" eb="10">
      <t>ケイサン</t>
    </rPh>
    <rPh sb="46" eb="47">
      <t>ク</t>
    </rPh>
    <rPh sb="48" eb="49">
      <t>ア</t>
    </rPh>
    <phoneticPr fontId="9"/>
  </si>
  <si>
    <t>●　実際の光線追跡プログラムは、技術資料 2016-001 「近軸計算シート」に含まれている。</t>
    <rPh sb="2" eb="4">
      <t>ジッサイ</t>
    </rPh>
    <rPh sb="5" eb="7">
      <t>コウセン</t>
    </rPh>
    <rPh sb="7" eb="9">
      <t>ツイセキ</t>
    </rPh>
    <rPh sb="16" eb="18">
      <t>ギジュツ</t>
    </rPh>
    <rPh sb="18" eb="20">
      <t>シリョウ</t>
    </rPh>
    <rPh sb="31" eb="32">
      <t>キン</t>
    </rPh>
    <rPh sb="32" eb="33">
      <t>ジク</t>
    </rPh>
    <rPh sb="33" eb="35">
      <t>ケイサン</t>
    </rPh>
    <rPh sb="40" eb="41">
      <t>フク</t>
    </rPh>
    <phoneticPr fontId="9"/>
  </si>
  <si>
    <t>速度を優先した実際のプログラムは、技術資料 2016-001 「近軸計算シート」の[マクロ解説]を参照。</t>
    <rPh sb="0" eb="2">
      <t>ソクド</t>
    </rPh>
    <rPh sb="3" eb="5">
      <t>ユウセン</t>
    </rPh>
    <rPh sb="7" eb="9">
      <t>ジッサイ</t>
    </rPh>
    <rPh sb="17" eb="19">
      <t>ギジュツ</t>
    </rPh>
    <rPh sb="19" eb="21">
      <t>シリョウ</t>
    </rPh>
    <rPh sb="32" eb="33">
      <t>キン</t>
    </rPh>
    <rPh sb="33" eb="34">
      <t>ジク</t>
    </rPh>
    <rPh sb="34" eb="36">
      <t>ケイサン</t>
    </rPh>
    <rPh sb="45" eb="47">
      <t>カイセツ</t>
    </rPh>
    <rPh sb="49" eb="51">
      <t>サンショウ</t>
    </rPh>
    <phoneticPr fontId="9"/>
  </si>
  <si>
    <t>近軸計算(技術資料 2016-002 「直線の方程式による近軸光線追跡」参照)と光線追跡の逆算を組み合わせ、像点に</t>
    <rPh sb="0" eb="1">
      <t>キン</t>
    </rPh>
    <rPh sb="1" eb="2">
      <t>ジク</t>
    </rPh>
    <rPh sb="2" eb="4">
      <t>ケイサン</t>
    </rPh>
    <rPh sb="40" eb="42">
      <t>コウセン</t>
    </rPh>
    <rPh sb="42" eb="44">
      <t>ツイセキ</t>
    </rPh>
    <rPh sb="45" eb="47">
      <t>ギャクサン</t>
    </rPh>
    <rPh sb="48" eb="49">
      <t>ク</t>
    </rPh>
    <rPh sb="50" eb="51">
      <t>ア</t>
    </rPh>
    <rPh sb="54" eb="55">
      <t>ゾウ</t>
    </rPh>
    <rPh sb="55" eb="56">
      <t>テン</t>
    </rPh>
    <phoneticPr fontId="9"/>
  </si>
  <si>
    <t>計算例を、技術資料 2016-001 「近軸計算シート」の[反射望遠鏡]に載せている。</t>
    <rPh sb="0" eb="2">
      <t>ケイサン</t>
    </rPh>
    <rPh sb="2" eb="3">
      <t>レイ</t>
    </rPh>
    <rPh sb="5" eb="7">
      <t>ギジュツ</t>
    </rPh>
    <rPh sb="7" eb="9">
      <t>シリョウ</t>
    </rPh>
    <rPh sb="20" eb="21">
      <t>キン</t>
    </rPh>
    <rPh sb="21" eb="22">
      <t>ジク</t>
    </rPh>
    <rPh sb="22" eb="24">
      <t>ケイサン</t>
    </rPh>
    <rPh sb="30" eb="32">
      <t>ハンシャ</t>
    </rPh>
    <rPh sb="32" eb="35">
      <t>ボウエンキョウ</t>
    </rPh>
    <rPh sb="37" eb="38">
      <t>ノ</t>
    </rPh>
    <phoneticPr fontId="9"/>
  </si>
  <si>
    <t>下記に、近軸計算(技術資料 2016-002 「直線の方程式による近軸光線追跡」参照)と組み合わせて計算した集束円錐</t>
    <rPh sb="0" eb="2">
      <t>カキ</t>
    </rPh>
    <rPh sb="44" eb="45">
      <t>ク</t>
    </rPh>
    <rPh sb="46" eb="47">
      <t>ア</t>
    </rPh>
    <rPh sb="50" eb="52">
      <t>ケイサン</t>
    </rPh>
    <rPh sb="54" eb="56">
      <t>シュウソク</t>
    </rPh>
    <phoneticPr fontId="9"/>
  </si>
  <si>
    <t>例を、技術資料 2016-001 「近軸計算シート」の[SACCレンズ]に載せている。</t>
    <rPh sb="3" eb="5">
      <t>ギジュツ</t>
    </rPh>
    <rPh sb="5" eb="7">
      <t>シリョウ</t>
    </rPh>
    <phoneticPr fontId="9"/>
  </si>
  <si>
    <t>SACC接眼について、倍率色収差を表す近似式(技術資料 2016-002 「直線の方程式による近軸光線追跡」参照)の</t>
    <rPh sb="4" eb="6">
      <t>セツガン</t>
    </rPh>
    <rPh sb="11" eb="13">
      <t>バイリツ</t>
    </rPh>
    <rPh sb="13" eb="14">
      <t>イロ</t>
    </rPh>
    <rPh sb="14" eb="16">
      <t>シュウサ</t>
    </rPh>
    <rPh sb="17" eb="18">
      <t>アラワ</t>
    </rPh>
    <rPh sb="19" eb="21">
      <t>キンジ</t>
    </rPh>
    <rPh sb="21" eb="22">
      <t>シキ</t>
    </rPh>
    <rPh sb="23" eb="25">
      <t>ギジュツ</t>
    </rPh>
    <rPh sb="25" eb="27">
      <t>シリョウ</t>
    </rPh>
    <rPh sb="38" eb="40">
      <t>チョクセン</t>
    </rPh>
    <rPh sb="41" eb="44">
      <t>ホウテイシキ</t>
    </rPh>
    <rPh sb="54" eb="56">
      <t>サンショウ</t>
    </rPh>
    <phoneticPr fontId="9"/>
  </si>
  <si>
    <t>準SACCレンズを用いた例を技術資料 2016-001 「近軸計算シート」の[W-準SACC顕微鏡]に揚げている。</t>
    <phoneticPr fontId="9"/>
  </si>
  <si>
    <t>速度を優先した実際のプログラムは、技術資料 2016-001 「近軸計算シート」のマクロ解説を参照。</t>
    <rPh sb="0" eb="2">
      <t>ソクド</t>
    </rPh>
    <rPh sb="3" eb="5">
      <t>ユウセン</t>
    </rPh>
    <rPh sb="7" eb="9">
      <t>ジッサイ</t>
    </rPh>
    <rPh sb="17" eb="19">
      <t>ギジュツ</t>
    </rPh>
    <rPh sb="19" eb="21">
      <t>シリョウ</t>
    </rPh>
    <rPh sb="32" eb="33">
      <t>キン</t>
    </rPh>
    <rPh sb="33" eb="34">
      <t>ジク</t>
    </rPh>
    <rPh sb="34" eb="36">
      <t>ケイサン</t>
    </rPh>
    <rPh sb="44" eb="46">
      <t>カイセツ</t>
    </rPh>
    <rPh sb="47" eb="49">
      <t>サンショウ</t>
    </rPh>
    <phoneticPr fontId="9"/>
  </si>
</sst>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yyyy/mm/dd"/>
    <numFmt numFmtId="177" formatCode="0.00000E+00"/>
    <numFmt numFmtId="178" formatCode="0.0000000000"/>
    <numFmt numFmtId="179" formatCode="0.00000000000000E+00"/>
  </numFmts>
  <fonts count="33">
    <font>
      <sz val="10"/>
      <name val="ＭＳ Ｐゴシック"/>
      <family val="3"/>
      <charset val="128"/>
    </font>
    <font>
      <sz val="10"/>
      <color indexed="12"/>
      <name val="ＭＳ Ｐゴシック"/>
      <family val="3"/>
      <charset val="128"/>
    </font>
    <font>
      <sz val="10"/>
      <color indexed="16"/>
      <name val="ＭＳ Ｐゴシック"/>
      <family val="3"/>
      <charset val="128"/>
    </font>
    <font>
      <sz val="10"/>
      <color indexed="17"/>
      <name val="ＭＳ Ｐゴシック"/>
      <family val="3"/>
      <charset val="128"/>
    </font>
    <font>
      <b/>
      <sz val="10"/>
      <name val="ＭＳ Ｐゴシック"/>
      <family val="3"/>
      <charset val="128"/>
    </font>
    <font>
      <sz val="10"/>
      <color indexed="23"/>
      <name val="ＭＳ Ｐゴシック"/>
      <family val="3"/>
      <charset val="128"/>
    </font>
    <font>
      <sz val="10"/>
      <color indexed="8"/>
      <name val="ＭＳ Ｐゴシック"/>
      <family val="3"/>
      <charset val="128"/>
    </font>
    <font>
      <sz val="10"/>
      <color indexed="55"/>
      <name val="ＭＳ Ｐゴシック"/>
      <family val="3"/>
      <charset val="128"/>
    </font>
    <font>
      <sz val="10"/>
      <color indexed="21"/>
      <name val="ＭＳ Ｐゴシック"/>
      <family val="3"/>
      <charset val="128"/>
    </font>
    <font>
      <sz val="6"/>
      <name val="ＭＳ Ｐゴシック"/>
      <family val="3"/>
      <charset val="128"/>
    </font>
    <font>
      <sz val="10"/>
      <name val="ＭＳ Ｐゴシック"/>
      <family val="3"/>
      <charset val="128"/>
    </font>
    <font>
      <b/>
      <sz val="12"/>
      <name val="ＭＳ Ｐゴシック"/>
      <family val="3"/>
      <charset val="128"/>
    </font>
    <font>
      <sz val="11"/>
      <color rgb="FF3F3F76"/>
      <name val="ＭＳ Ｐゴシック"/>
      <family val="3"/>
      <charset val="128"/>
      <scheme val="minor"/>
    </font>
    <font>
      <sz val="10"/>
      <color rgb="FF0000FF"/>
      <name val="ＭＳ Ｐゴシック"/>
      <family val="3"/>
      <charset val="128"/>
    </font>
    <font>
      <sz val="10"/>
      <color theme="0" tint="-0.34998626667073579"/>
      <name val="ＭＳ Ｐゴシック"/>
      <family val="3"/>
      <charset val="128"/>
    </font>
    <font>
      <sz val="10"/>
      <color theme="0" tint="-0.499984740745262"/>
      <name val="ＭＳ Ｐゴシック"/>
      <family val="3"/>
      <charset val="128"/>
    </font>
    <font>
      <sz val="10"/>
      <color rgb="FFFF0000"/>
      <name val="ＭＳ Ｐゴシック"/>
      <family val="3"/>
      <charset val="128"/>
    </font>
    <font>
      <sz val="10"/>
      <color rgb="FF7030A0"/>
      <name val="ＭＳ Ｐゴシック"/>
      <family val="3"/>
      <charset val="128"/>
    </font>
    <font>
      <sz val="11"/>
      <name val="ＭＳ Ｐゴシック"/>
      <family val="3"/>
      <charset val="128"/>
      <scheme val="minor"/>
    </font>
    <font>
      <sz val="10"/>
      <name val="ＭＳ Ｐゴシック"/>
      <family val="3"/>
      <charset val="128"/>
      <scheme val="minor"/>
    </font>
    <font>
      <sz val="10"/>
      <color rgb="FF800000"/>
      <name val="ＭＳ Ｐゴシック"/>
      <family val="3"/>
      <charset val="128"/>
    </font>
    <font>
      <sz val="10"/>
      <color rgb="FF000000"/>
      <name val="ＭＳ Ｐゴシック"/>
      <family val="3"/>
      <charset val="128"/>
      <scheme val="minor"/>
    </font>
    <font>
      <sz val="10"/>
      <color rgb="FF00B050"/>
      <name val="ＭＳ Ｐゴシック"/>
      <family val="3"/>
      <charset val="128"/>
    </font>
    <font>
      <sz val="10"/>
      <color theme="7" tint="0.39997558519241921"/>
      <name val="ＭＳ Ｐゴシック"/>
      <family val="3"/>
      <charset val="128"/>
    </font>
    <font>
      <sz val="10"/>
      <color rgb="FFFF0000"/>
      <name val="ＭＳ Ｐゴシック"/>
      <family val="3"/>
      <charset val="128"/>
      <scheme val="minor"/>
    </font>
    <font>
      <sz val="10"/>
      <color rgb="FFC00000"/>
      <name val="ＭＳ Ｐゴシック"/>
      <family val="3"/>
      <charset val="128"/>
    </font>
    <font>
      <sz val="10"/>
      <color rgb="FF00B050"/>
      <name val="ＭＳ Ｐゴシック"/>
      <family val="3"/>
      <charset val="128"/>
      <scheme val="minor"/>
    </font>
    <font>
      <sz val="10"/>
      <color rgb="FF0000FF"/>
      <name val="ＭＳ Ｐゴシック"/>
      <family val="3"/>
      <charset val="128"/>
      <scheme val="minor"/>
    </font>
    <font>
      <sz val="10"/>
      <color theme="1"/>
      <name val="ＭＳ Ｐゴシック"/>
      <family val="3"/>
      <charset val="128"/>
    </font>
    <font>
      <sz val="10"/>
      <color theme="9"/>
      <name val="ＭＳ Ｐゴシック"/>
      <family val="3"/>
      <charset val="128"/>
    </font>
    <font>
      <sz val="10"/>
      <color theme="9" tint="-0.499984740745262"/>
      <name val="ＭＳ Ｐゴシック"/>
      <family val="3"/>
      <charset val="128"/>
    </font>
    <font>
      <sz val="9"/>
      <name val="ＭＳ Ｐゴシック"/>
      <family val="3"/>
      <charset val="128"/>
    </font>
    <font>
      <b/>
      <sz val="18"/>
      <name val="ＭＳ Ｐゴシック"/>
      <family val="3"/>
      <charset val="128"/>
    </font>
  </fonts>
  <fills count="5">
    <fill>
      <patternFill patternType="none"/>
    </fill>
    <fill>
      <patternFill patternType="gray125"/>
    </fill>
    <fill>
      <patternFill patternType="solid">
        <fgColor rgb="FFFFCC99"/>
      </patternFill>
    </fill>
    <fill>
      <patternFill patternType="solid">
        <fgColor rgb="FFCCFFCC"/>
        <bgColor indexed="64"/>
      </patternFill>
    </fill>
    <fill>
      <patternFill patternType="solid">
        <fgColor rgb="FFFFFFCC"/>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right style="thin">
        <color rgb="FF7F7F7F"/>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5">
    <xf numFmtId="0" fontId="0" fillId="0" borderId="0"/>
    <xf numFmtId="0" fontId="12" fillId="2" borderId="2" applyNumberFormat="0" applyAlignment="0" applyProtection="0">
      <alignment vertical="center"/>
    </xf>
    <xf numFmtId="0" fontId="10" fillId="0" borderId="0"/>
    <xf numFmtId="0" fontId="10" fillId="0" borderId="0"/>
    <xf numFmtId="0" fontId="10" fillId="0" borderId="0"/>
  </cellStyleXfs>
  <cellXfs count="92">
    <xf numFmtId="0" fontId="0" fillId="0" borderId="0" xfId="0"/>
    <xf numFmtId="0" fontId="0" fillId="0" borderId="0" xfId="0" applyFont="1" applyAlignment="1">
      <alignment horizontal="right"/>
    </xf>
    <xf numFmtId="0" fontId="0" fillId="0" borderId="0" xfId="0" applyFont="1" applyAlignment="1">
      <alignment horizontal="center"/>
    </xf>
    <xf numFmtId="0" fontId="1" fillId="0" borderId="0" xfId="0" applyFont="1"/>
    <xf numFmtId="0" fontId="0" fillId="0" borderId="0" xfId="0" applyFont="1"/>
    <xf numFmtId="0" fontId="0" fillId="0" borderId="0" xfId="0" applyFont="1" applyFill="1"/>
    <xf numFmtId="0" fontId="0" fillId="0" borderId="0" xfId="0" applyAlignment="1"/>
    <xf numFmtId="0" fontId="0" fillId="0" borderId="0" xfId="0" applyFont="1" applyAlignment="1"/>
    <xf numFmtId="0" fontId="0" fillId="0" borderId="0" xfId="0" applyFill="1"/>
    <xf numFmtId="0" fontId="4" fillId="0" borderId="0" xfId="0" applyFont="1"/>
    <xf numFmtId="0" fontId="3" fillId="0" borderId="0" xfId="0" applyFont="1"/>
    <xf numFmtId="0" fontId="5" fillId="0" borderId="0" xfId="0" applyFont="1"/>
    <xf numFmtId="0" fontId="0" fillId="0" borderId="0" xfId="0" applyAlignment="1">
      <alignment horizontal="center"/>
    </xf>
    <xf numFmtId="0" fontId="5" fillId="0" borderId="0" xfId="0" applyFont="1" applyAlignment="1"/>
    <xf numFmtId="0" fontId="2" fillId="0" borderId="0" xfId="0" applyFont="1"/>
    <xf numFmtId="0" fontId="7" fillId="0" borderId="0" xfId="0" applyFont="1"/>
    <xf numFmtId="0" fontId="0" fillId="0" borderId="0" xfId="0" applyAlignment="1">
      <alignment horizontal="right"/>
    </xf>
    <xf numFmtId="176" fontId="0" fillId="0" borderId="0" xfId="0" applyNumberFormat="1"/>
    <xf numFmtId="0" fontId="8" fillId="0" borderId="0" xfId="0" applyFont="1"/>
    <xf numFmtId="0" fontId="1" fillId="0" borderId="0" xfId="0" applyFont="1" applyAlignment="1"/>
    <xf numFmtId="0" fontId="0" fillId="0" borderId="0" xfId="0" quotePrefix="1"/>
    <xf numFmtId="0" fontId="13" fillId="0" borderId="0" xfId="0" applyFont="1"/>
    <xf numFmtId="0" fontId="0" fillId="0" borderId="0" xfId="0" applyAlignment="1">
      <alignment horizontal="center" vertical="center"/>
    </xf>
    <xf numFmtId="0" fontId="14" fillId="0" borderId="0" xfId="0" applyFont="1"/>
    <xf numFmtId="0" fontId="0" fillId="0" borderId="0" xfId="0" applyFill="1" applyBorder="1" applyAlignment="1">
      <alignment horizontal="center"/>
    </xf>
    <xf numFmtId="0" fontId="15" fillId="0" borderId="0" xfId="0" applyFont="1"/>
    <xf numFmtId="0" fontId="0" fillId="0" borderId="0" xfId="0" quotePrefix="1" applyFont="1"/>
    <xf numFmtId="178" fontId="0" fillId="0" borderId="0" xfId="0" applyNumberFormat="1"/>
    <xf numFmtId="0" fontId="0" fillId="0" borderId="0" xfId="0" applyFill="1" applyBorder="1"/>
    <xf numFmtId="0" fontId="20" fillId="0" borderId="0" xfId="0" applyFont="1"/>
    <xf numFmtId="0" fontId="4" fillId="0" borderId="0" xfId="0" applyFont="1" applyAlignment="1">
      <alignment horizontal="center"/>
    </xf>
    <xf numFmtId="0" fontId="0" fillId="0" borderId="0" xfId="0" applyNumberFormat="1" applyFont="1"/>
    <xf numFmtId="0" fontId="0" fillId="3" borderId="0" xfId="0" applyFill="1" applyBorder="1" applyAlignment="1">
      <alignment horizontal="center"/>
    </xf>
    <xf numFmtId="0" fontId="0" fillId="3" borderId="0" xfId="0" applyFill="1" applyBorder="1"/>
    <xf numFmtId="177" fontId="0" fillId="0" borderId="0" xfId="0" applyNumberFormat="1" applyFont="1"/>
    <xf numFmtId="179" fontId="0" fillId="0" borderId="0" xfId="0" applyNumberFormat="1"/>
    <xf numFmtId="179" fontId="0" fillId="0" borderId="0" xfId="0" applyNumberFormat="1" applyFont="1"/>
    <xf numFmtId="0" fontId="11" fillId="0" borderId="0" xfId="0" applyFont="1"/>
    <xf numFmtId="0" fontId="17" fillId="0" borderId="0" xfId="0" applyFont="1"/>
    <xf numFmtId="0" fontId="16" fillId="0" borderId="0" xfId="0" applyFont="1"/>
    <xf numFmtId="0" fontId="23" fillId="0" borderId="0" xfId="0" applyFont="1"/>
    <xf numFmtId="0" fontId="22" fillId="0" borderId="0" xfId="0" applyFont="1"/>
    <xf numFmtId="0" fontId="13" fillId="0" borderId="0" xfId="0" applyFont="1" applyFill="1"/>
    <xf numFmtId="0" fontId="0" fillId="0" borderId="0" xfId="0" applyFont="1" applyFill="1" applyAlignment="1"/>
    <xf numFmtId="0" fontId="4" fillId="0" borderId="0" xfId="0" applyFont="1" applyAlignment="1"/>
    <xf numFmtId="0" fontId="22" fillId="0" borderId="0" xfId="0" applyFont="1" applyAlignment="1"/>
    <xf numFmtId="0" fontId="21" fillId="0" borderId="0" xfId="1" applyFont="1" applyFill="1" applyBorder="1" applyAlignment="1">
      <alignment horizontal="center"/>
    </xf>
    <xf numFmtId="0" fontId="13" fillId="0" borderId="0" xfId="0" applyFont="1" applyAlignment="1"/>
    <xf numFmtId="0" fontId="21" fillId="0" borderId="0" xfId="1" applyFont="1" applyFill="1" applyBorder="1" applyAlignment="1"/>
    <xf numFmtId="0" fontId="24" fillId="0" borderId="0" xfId="1" applyFont="1" applyFill="1" applyBorder="1" applyAlignment="1">
      <alignment horizontal="center"/>
    </xf>
    <xf numFmtId="0" fontId="25" fillId="0" borderId="0" xfId="0" applyFont="1"/>
    <xf numFmtId="0" fontId="13" fillId="0" borderId="0" xfId="0" quotePrefix="1" applyFont="1"/>
    <xf numFmtId="0" fontId="26" fillId="0" borderId="0" xfId="1" applyFont="1" applyFill="1" applyBorder="1" applyAlignment="1">
      <alignment horizontal="center"/>
    </xf>
    <xf numFmtId="0" fontId="27" fillId="0" borderId="0" xfId="1" applyFont="1" applyFill="1" applyBorder="1" applyAlignment="1">
      <alignment horizontal="center"/>
    </xf>
    <xf numFmtId="0" fontId="13" fillId="0" borderId="0" xfId="0" applyFont="1" applyAlignment="1">
      <alignment horizontal="center"/>
    </xf>
    <xf numFmtId="0" fontId="28" fillId="0" borderId="0" xfId="0" quotePrefix="1" applyFont="1"/>
    <xf numFmtId="0" fontId="29" fillId="0" borderId="0" xfId="0" applyFont="1"/>
    <xf numFmtId="0" fontId="30" fillId="0" borderId="0" xfId="0" applyFont="1"/>
    <xf numFmtId="0" fontId="30" fillId="0" borderId="0" xfId="0" applyFont="1" applyAlignment="1"/>
    <xf numFmtId="0" fontId="0" fillId="0" borderId="0" xfId="0" applyFont="1" applyFill="1" applyAlignment="1">
      <alignment horizontal="center"/>
    </xf>
    <xf numFmtId="0" fontId="31" fillId="0" borderId="0" xfId="0" applyFont="1"/>
    <xf numFmtId="0" fontId="32" fillId="0" borderId="0" xfId="0" applyFont="1"/>
    <xf numFmtId="0" fontId="0" fillId="0" borderId="3" xfId="0" applyBorder="1"/>
    <xf numFmtId="0" fontId="19" fillId="2" borderId="2" xfId="1" applyNumberFormat="1" applyFont="1" applyAlignment="1">
      <alignment horizontal="center"/>
    </xf>
    <xf numFmtId="0" fontId="19" fillId="0" borderId="0" xfId="1" applyNumberFormat="1" applyFont="1" applyFill="1" applyBorder="1" applyAlignment="1">
      <alignment horizontal="center"/>
    </xf>
    <xf numFmtId="0" fontId="0" fillId="0" borderId="0" xfId="0" applyBorder="1"/>
    <xf numFmtId="0" fontId="31" fillId="0" borderId="0" xfId="0" applyFont="1" applyAlignment="1">
      <alignment horizontal="right"/>
    </xf>
    <xf numFmtId="0" fontId="0" fillId="0" borderId="0" xfId="0" applyNumberFormat="1" applyAlignment="1">
      <alignment horizontal="center"/>
    </xf>
    <xf numFmtId="0" fontId="0" fillId="4" borderId="4" xfId="0" applyFill="1" applyBorder="1"/>
    <xf numFmtId="0" fontId="0" fillId="4" borderId="5" xfId="0" applyFill="1" applyBorder="1"/>
    <xf numFmtId="0" fontId="0" fillId="4" borderId="6" xfId="0" applyFill="1" applyBorder="1"/>
    <xf numFmtId="0" fontId="0" fillId="4" borderId="7" xfId="0" applyFill="1" applyBorder="1"/>
    <xf numFmtId="0" fontId="0" fillId="4" borderId="0" xfId="0" applyFill="1" applyBorder="1"/>
    <xf numFmtId="0" fontId="0" fillId="4" borderId="8" xfId="0" applyFill="1" applyBorder="1"/>
    <xf numFmtId="0" fontId="0" fillId="4" borderId="0" xfId="0" applyFont="1" applyFill="1" applyBorder="1" applyAlignment="1">
      <alignment horizontal="center"/>
    </xf>
    <xf numFmtId="177" fontId="0" fillId="4" borderId="0" xfId="0" applyNumberFormat="1" applyFont="1" applyFill="1" applyBorder="1"/>
    <xf numFmtId="0" fontId="0" fillId="4" borderId="0" xfId="0" applyFont="1" applyFill="1" applyBorder="1"/>
    <xf numFmtId="0" fontId="0" fillId="4" borderId="7" xfId="0" applyFont="1" applyFill="1" applyBorder="1"/>
    <xf numFmtId="0" fontId="0" fillId="4" borderId="9" xfId="0" applyFill="1" applyBorder="1"/>
    <xf numFmtId="0" fontId="0" fillId="4" borderId="10" xfId="0" applyFill="1" applyBorder="1"/>
    <xf numFmtId="0" fontId="0" fillId="4" borderId="10" xfId="0" applyFont="1" applyFill="1" applyBorder="1"/>
    <xf numFmtId="0" fontId="0" fillId="4" borderId="11" xfId="0" applyFill="1" applyBorder="1"/>
    <xf numFmtId="0" fontId="0" fillId="0" borderId="0" xfId="0" quotePrefix="1" applyNumberFormat="1" applyAlignment="1"/>
    <xf numFmtId="0" fontId="22" fillId="0" borderId="0" xfId="0" quotePrefix="1" applyFont="1"/>
    <xf numFmtId="0" fontId="18" fillId="2" borderId="2" xfId="1" applyFont="1" applyAlignment="1" applyProtection="1">
      <protection locked="0"/>
    </xf>
    <xf numFmtId="0" fontId="21" fillId="2" borderId="1" xfId="1" applyFont="1" applyBorder="1" applyAlignment="1" applyProtection="1">
      <alignment horizontal="center"/>
      <protection locked="0"/>
    </xf>
    <xf numFmtId="0" fontId="27" fillId="2" borderId="1" xfId="1" applyFont="1" applyBorder="1" applyAlignment="1" applyProtection="1">
      <alignment horizontal="center"/>
      <protection locked="0"/>
    </xf>
    <xf numFmtId="0" fontId="19" fillId="2" borderId="1" xfId="1" applyFont="1" applyBorder="1" applyAlignment="1" applyProtection="1">
      <alignment horizontal="center"/>
      <protection locked="0"/>
    </xf>
    <xf numFmtId="0" fontId="18" fillId="2" borderId="2" xfId="1" applyNumberFormat="1" applyFont="1" applyAlignment="1" applyProtection="1">
      <protection locked="0"/>
    </xf>
    <xf numFmtId="0" fontId="31" fillId="0" borderId="0" xfId="0" applyFont="1" applyAlignment="1">
      <alignment horizontal="right"/>
    </xf>
    <xf numFmtId="0" fontId="0" fillId="0" borderId="0" xfId="0" applyAlignment="1"/>
    <xf numFmtId="0" fontId="0" fillId="0" borderId="0" xfId="0" applyProtection="1">
      <protection locked="0"/>
    </xf>
  </cellXfs>
  <cellStyles count="5">
    <cellStyle name="入力" xfId="1" builtinId="20"/>
    <cellStyle name="標準" xfId="0" builtinId="0"/>
    <cellStyle name="標準 2" xfId="2"/>
    <cellStyle name="標準 2 2" xfId="3"/>
    <cellStyle name="標準 2 3" xfId="4"/>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CCCCC"/>
      <rgbColor rgb="00808080"/>
      <rgbColor rgb="009999FF"/>
      <rgbColor rgb="00993366"/>
      <rgbColor rgb="00FFFFCC"/>
      <rgbColor rgb="00CCFFFF"/>
      <rgbColor rgb="005E11A6"/>
      <rgbColor rgb="00FF8080"/>
      <rgbColor rgb="000066CC"/>
      <rgbColor rgb="00B3B3B3"/>
      <rgbColor rgb="00000080"/>
      <rgbColor rgb="00FF00FF"/>
      <rgbColor rgb="00E6FF00"/>
      <rgbColor rgb="0000FFFF"/>
      <rgbColor rgb="00800080"/>
      <rgbColor rgb="00800000"/>
      <rgbColor rgb="00008080"/>
      <rgbColor rgb="000000FF"/>
      <rgbColor rgb="0000CCFF"/>
      <rgbColor rgb="00CCFFFF"/>
      <rgbColor rgb="00FFFF66"/>
      <rgbColor rgb="00FFFF99"/>
      <rgbColor rgb="0099CCFF"/>
      <rgbColor rgb="00FF99CC"/>
      <rgbColor rgb="00CC99FF"/>
      <rgbColor rgb="00FFCC99"/>
      <rgbColor rgb="003366FF"/>
      <rgbColor rgb="0033CCCC"/>
      <rgbColor rgb="0099CC00"/>
      <rgbColor rgb="00FFCC00"/>
      <rgbColor rgb="00FF950E"/>
      <rgbColor rgb="00FF6600"/>
      <rgbColor rgb="00666699"/>
      <rgbColor rgb="00999999"/>
      <rgbColor rgb="00003366"/>
      <rgbColor rgb="00339966"/>
      <rgbColor rgb="00003300"/>
      <rgbColor rgb="00333300"/>
      <rgbColor rgb="00993300"/>
      <rgbColor rgb="00993366"/>
      <rgbColor rgb="00333399"/>
      <rgbColor rgb="00333333"/>
    </indexedColors>
    <mruColors>
      <color rgb="FF0000FF"/>
      <color rgb="FFFFFFCC"/>
      <color rgb="FF800000"/>
      <color rgb="FFFF99CC"/>
      <color rgb="FFFFCCFF"/>
      <color rgb="FF66CCFF"/>
      <color rgb="FF3399FF"/>
      <color rgb="FFFF6699"/>
      <color rgb="FFFF6600"/>
      <color rgb="FF33CC33"/>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9525</xdr:colOff>
      <xdr:row>0</xdr:row>
      <xdr:rowOff>28575</xdr:rowOff>
    </xdr:from>
    <xdr:to>
      <xdr:col>2</xdr:col>
      <xdr:colOff>415798</xdr:colOff>
      <xdr:row>2</xdr:row>
      <xdr:rowOff>76152</xdr:rowOff>
    </xdr:to>
    <xdr:pic>
      <xdr:nvPicPr>
        <xdr:cNvPr id="2" name="図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38125" y="28575"/>
          <a:ext cx="1015873" cy="38095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9</xdr:col>
      <xdr:colOff>790575</xdr:colOff>
      <xdr:row>137</xdr:row>
      <xdr:rowOff>95248</xdr:rowOff>
    </xdr:from>
    <xdr:to>
      <xdr:col>10</xdr:col>
      <xdr:colOff>247650</xdr:colOff>
      <xdr:row>154</xdr:row>
      <xdr:rowOff>133350</xdr:rowOff>
    </xdr:to>
    <xdr:grpSp>
      <xdr:nvGrpSpPr>
        <xdr:cNvPr id="21" name="グループ化 20"/>
        <xdr:cNvGrpSpPr/>
      </xdr:nvGrpSpPr>
      <xdr:grpSpPr>
        <a:xfrm>
          <a:off x="6610350" y="22278973"/>
          <a:ext cx="314325" cy="2790827"/>
          <a:chOff x="6248400" y="22278974"/>
          <a:chExt cx="314325" cy="2676525"/>
        </a:xfrm>
      </xdr:grpSpPr>
      <xdr:sp macro="" textlink="">
        <xdr:nvSpPr>
          <xdr:cNvPr id="1157285" name="Line 48"/>
          <xdr:cNvSpPr>
            <a:spLocks noChangeShapeType="1"/>
          </xdr:cNvSpPr>
        </xdr:nvSpPr>
        <xdr:spPr bwMode="auto">
          <a:xfrm>
            <a:off x="6248400" y="24936450"/>
            <a:ext cx="304800" cy="0"/>
          </a:xfrm>
          <a:prstGeom prst="line">
            <a:avLst/>
          </a:prstGeom>
          <a:noFill/>
          <a:ln w="3600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157286" name="Line 49"/>
          <xdr:cNvSpPr>
            <a:spLocks noChangeShapeType="1"/>
          </xdr:cNvSpPr>
        </xdr:nvSpPr>
        <xdr:spPr bwMode="auto">
          <a:xfrm flipV="1">
            <a:off x="6553200" y="22278974"/>
            <a:ext cx="0" cy="2676525"/>
          </a:xfrm>
          <a:prstGeom prst="line">
            <a:avLst/>
          </a:prstGeom>
          <a:noFill/>
          <a:ln w="3600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157287" name="Line 50"/>
          <xdr:cNvSpPr>
            <a:spLocks noChangeShapeType="1"/>
          </xdr:cNvSpPr>
        </xdr:nvSpPr>
        <xdr:spPr bwMode="auto">
          <a:xfrm flipH="1">
            <a:off x="6286500" y="22298025"/>
            <a:ext cx="276225" cy="0"/>
          </a:xfrm>
          <a:prstGeom prst="line">
            <a:avLst/>
          </a:prstGeom>
          <a:noFill/>
          <a:ln w="36000">
            <a:solidFill>
              <a:srgbClr val="000000"/>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12</xdr:col>
      <xdr:colOff>390525</xdr:colOff>
      <xdr:row>158</xdr:row>
      <xdr:rowOff>9525</xdr:rowOff>
    </xdr:from>
    <xdr:to>
      <xdr:col>12</xdr:col>
      <xdr:colOff>495300</xdr:colOff>
      <xdr:row>159</xdr:row>
      <xdr:rowOff>0</xdr:rowOff>
    </xdr:to>
    <xdr:cxnSp macro="">
      <xdr:nvCxnSpPr>
        <xdr:cNvPr id="1157407" name="直線矢印コネクタ 2"/>
        <xdr:cNvCxnSpPr>
          <a:cxnSpLocks noChangeShapeType="1"/>
        </xdr:cNvCxnSpPr>
      </xdr:nvCxnSpPr>
      <xdr:spPr bwMode="auto">
        <a:xfrm flipH="1">
          <a:off x="24822150" y="22193250"/>
          <a:ext cx="104775" cy="152400"/>
        </a:xfrm>
        <a:prstGeom prst="straightConnector1">
          <a:avLst/>
        </a:prstGeom>
        <a:noFill/>
        <a:ln w="9525" algn="ctr">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12</xdr:col>
      <xdr:colOff>609601</xdr:colOff>
      <xdr:row>136</xdr:row>
      <xdr:rowOff>9525</xdr:rowOff>
    </xdr:from>
    <xdr:to>
      <xdr:col>21</xdr:col>
      <xdr:colOff>438150</xdr:colOff>
      <xdr:row>158</xdr:row>
      <xdr:rowOff>138113</xdr:rowOff>
    </xdr:to>
    <xdr:grpSp>
      <xdr:nvGrpSpPr>
        <xdr:cNvPr id="20" name="グループ化 19"/>
        <xdr:cNvGrpSpPr/>
      </xdr:nvGrpSpPr>
      <xdr:grpSpPr>
        <a:xfrm>
          <a:off x="8724901" y="22031325"/>
          <a:ext cx="7543799" cy="3690938"/>
          <a:chOff x="10448926" y="24041100"/>
          <a:chExt cx="7543799" cy="3690938"/>
        </a:xfrm>
      </xdr:grpSpPr>
      <xdr:sp macro="" textlink="">
        <xdr:nvSpPr>
          <xdr:cNvPr id="6" name="円弧 5"/>
          <xdr:cNvSpPr/>
        </xdr:nvSpPr>
        <xdr:spPr bwMode="auto">
          <a:xfrm rot="16200000">
            <a:off x="11534777" y="24450675"/>
            <a:ext cx="3276600" cy="3286125"/>
          </a:xfrm>
          <a:prstGeom prst="arc">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endParaRPr lang="ja-JP" altLang="en-US"/>
          </a:p>
        </xdr:txBody>
      </xdr:sp>
      <xdr:sp macro="" textlink="">
        <xdr:nvSpPr>
          <xdr:cNvPr id="173" name="円弧 172"/>
          <xdr:cNvSpPr/>
        </xdr:nvSpPr>
        <xdr:spPr bwMode="auto">
          <a:xfrm rot="16200000">
            <a:off x="13130214" y="22855238"/>
            <a:ext cx="3276600" cy="6448423"/>
          </a:xfrm>
          <a:prstGeom prst="arc">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endParaRPr lang="ja-JP" altLang="en-US"/>
          </a:p>
        </xdr:txBody>
      </xdr:sp>
      <xdr:grpSp>
        <xdr:nvGrpSpPr>
          <xdr:cNvPr id="3" name="グループ化 2"/>
          <xdr:cNvGrpSpPr/>
        </xdr:nvGrpSpPr>
        <xdr:grpSpPr>
          <a:xfrm>
            <a:off x="10448926" y="24041100"/>
            <a:ext cx="5476873" cy="1990725"/>
            <a:chOff x="10677526" y="28251150"/>
            <a:chExt cx="5476873" cy="1990725"/>
          </a:xfrm>
        </xdr:grpSpPr>
        <xdr:cxnSp macro="">
          <xdr:nvCxnSpPr>
            <xdr:cNvPr id="1157231" name="直線コネクタ 3"/>
            <xdr:cNvCxnSpPr>
              <a:cxnSpLocks noChangeShapeType="1"/>
            </xdr:cNvCxnSpPr>
          </xdr:nvCxnSpPr>
          <xdr:spPr bwMode="auto">
            <a:xfrm flipV="1">
              <a:off x="11449050" y="28870275"/>
              <a:ext cx="1114425" cy="1304925"/>
            </a:xfrm>
            <a:prstGeom prst="line">
              <a:avLst/>
            </a:prstGeom>
            <a:noFill/>
            <a:ln w="9525" algn="ctr">
              <a:solidFill>
                <a:srgbClr val="FF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1157233" name="直線コネクタ 174"/>
            <xdr:cNvCxnSpPr>
              <a:cxnSpLocks noChangeShapeType="1"/>
            </xdr:cNvCxnSpPr>
          </xdr:nvCxnSpPr>
          <xdr:spPr bwMode="auto">
            <a:xfrm flipV="1">
              <a:off x="11582400" y="28851225"/>
              <a:ext cx="1123950" cy="1304925"/>
            </a:xfrm>
            <a:prstGeom prst="line">
              <a:avLst/>
            </a:prstGeom>
            <a:noFill/>
            <a:ln w="9525" algn="ctr">
              <a:solidFill>
                <a:srgbClr val="7F7F7F"/>
              </a:solidFill>
              <a:prstDash val="sysDash"/>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sp macro="" textlink="">
          <xdr:nvSpPr>
            <xdr:cNvPr id="1157235" name="正方形/長方形 8"/>
            <xdr:cNvSpPr>
              <a:spLocks noChangeArrowheads="1"/>
            </xdr:cNvSpPr>
          </xdr:nvSpPr>
          <xdr:spPr bwMode="auto">
            <a:xfrm>
              <a:off x="11801475" y="28251150"/>
              <a:ext cx="3762375" cy="942975"/>
            </a:xfrm>
            <a:prstGeom prst="rect">
              <a:avLst/>
            </a:prstGeom>
            <a:solidFill>
              <a:srgbClr xmlns:mc="http://schemas.openxmlformats.org/markup-compatibility/2006" xmlns:a14="http://schemas.microsoft.com/office/drawing/2010/main" val="FFFFFF" mc:Ignorable="a14" a14:legacySpreadsheetColorIndex="9"/>
            </a:solidFill>
            <a:ln>
              <a:noFill/>
            </a:ln>
            <a:effectLst/>
            <a:extLst>
              <a:ext uri="{91240B29-F687-4F45-9708-019B960494DF}">
                <a14:hiddenLine xmlns:a14="http://schemas.microsoft.com/office/drawing/2010/main" w="9525" algn="ctr">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xnSp macro="">
          <xdr:nvCxnSpPr>
            <xdr:cNvPr id="1157399" name="直線コネクタ 7"/>
            <xdr:cNvCxnSpPr>
              <a:cxnSpLocks noChangeShapeType="1"/>
            </xdr:cNvCxnSpPr>
          </xdr:nvCxnSpPr>
          <xdr:spPr bwMode="auto">
            <a:xfrm>
              <a:off x="11753850" y="29622750"/>
              <a:ext cx="314325" cy="0"/>
            </a:xfrm>
            <a:prstGeom prst="line">
              <a:avLst/>
            </a:prstGeom>
            <a:noFill/>
            <a:ln w="9525" algn="ctr">
              <a:solidFill>
                <a:srgbClr val="7F7F7F"/>
              </a:solidFill>
              <a:prstDash val="sysDash"/>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sp macro="" textlink="">
          <xdr:nvSpPr>
            <xdr:cNvPr id="10" name="テキスト ボックス 9"/>
            <xdr:cNvSpPr txBox="1"/>
          </xdr:nvSpPr>
          <xdr:spPr>
            <a:xfrm>
              <a:off x="10925174" y="28746450"/>
              <a:ext cx="5229225" cy="3143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m1=1/(df(y')/dy) </a:t>
              </a:r>
              <a:r>
                <a:rPr kumimoji="1" lang="ja-JP" altLang="en-US" sz="1100"/>
                <a:t>のときエラーとなるが、通常のレンズ曲線であれば交点がない。</a:t>
              </a:r>
            </a:p>
          </xdr:txBody>
        </xdr:sp>
        <xdr:cxnSp macro="">
          <xdr:nvCxnSpPr>
            <xdr:cNvPr id="1157401" name="直線コネクタ 11"/>
            <xdr:cNvCxnSpPr>
              <a:cxnSpLocks noChangeShapeType="1"/>
            </xdr:cNvCxnSpPr>
          </xdr:nvCxnSpPr>
          <xdr:spPr bwMode="auto">
            <a:xfrm flipH="1" flipV="1">
              <a:off x="11649075" y="29375100"/>
              <a:ext cx="361950" cy="47625"/>
            </a:xfrm>
            <a:prstGeom prst="line">
              <a:avLst/>
            </a:prstGeom>
            <a:noFill/>
            <a:ln w="9525" algn="ctr">
              <a:solidFill>
                <a:srgbClr xmlns:mc="http://schemas.openxmlformats.org/markup-compatibility/2006" xmlns:a14="http://schemas.microsoft.com/office/drawing/2010/main" val="000000" mc:Ignorable="a14" a14:legacySpreadsheetColorIndex="64"/>
              </a:solidFill>
              <a:round/>
              <a:headEnd type="triangle" w="med" len="me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1157402" name="直線コネクタ 13"/>
            <xdr:cNvCxnSpPr>
              <a:cxnSpLocks noChangeShapeType="1"/>
            </xdr:cNvCxnSpPr>
          </xdr:nvCxnSpPr>
          <xdr:spPr bwMode="auto">
            <a:xfrm>
              <a:off x="12372975" y="29365575"/>
              <a:ext cx="438150" cy="238125"/>
            </a:xfrm>
            <a:prstGeom prst="line">
              <a:avLst/>
            </a:prstGeom>
            <a:noFill/>
            <a:ln w="9525" algn="ctr">
              <a:solidFill>
                <a:srgbClr xmlns:mc="http://schemas.openxmlformats.org/markup-compatibility/2006" xmlns:a14="http://schemas.microsoft.com/office/drawing/2010/main" val="000000" mc:Ignorable="a14" a14:legacySpreadsheetColorIndex="64"/>
              </a:solidFill>
              <a:round/>
              <a:headEnd type="triangle" w="med" len="me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sp macro="" textlink="">
          <xdr:nvSpPr>
            <xdr:cNvPr id="15" name="テキスト ボックス 14"/>
            <xdr:cNvSpPr txBox="1"/>
          </xdr:nvSpPr>
          <xdr:spPr>
            <a:xfrm>
              <a:off x="11210925" y="29241749"/>
              <a:ext cx="466725" cy="2571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g(y)</a:t>
              </a:r>
              <a:endParaRPr kumimoji="1" lang="ja-JP" altLang="en-US" sz="1100"/>
            </a:p>
          </xdr:txBody>
        </xdr:sp>
        <xdr:sp macro="" textlink="">
          <xdr:nvSpPr>
            <xdr:cNvPr id="185" name="テキスト ボックス 184"/>
            <xdr:cNvSpPr txBox="1"/>
          </xdr:nvSpPr>
          <xdr:spPr>
            <a:xfrm>
              <a:off x="12830175" y="29575125"/>
              <a:ext cx="466725" cy="2571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f(y)</a:t>
              </a:r>
              <a:endParaRPr kumimoji="1" lang="ja-JP" altLang="en-US" sz="1100"/>
            </a:p>
          </xdr:txBody>
        </xdr:sp>
        <xdr:cxnSp macro="">
          <xdr:nvCxnSpPr>
            <xdr:cNvPr id="1157405" name="直線矢印コネクタ 16"/>
            <xdr:cNvCxnSpPr>
              <a:cxnSpLocks noChangeShapeType="1"/>
            </xdr:cNvCxnSpPr>
          </xdr:nvCxnSpPr>
          <xdr:spPr bwMode="auto">
            <a:xfrm flipH="1">
              <a:off x="11401425" y="29622750"/>
              <a:ext cx="352425" cy="0"/>
            </a:xfrm>
            <a:prstGeom prst="straightConnector1">
              <a:avLst/>
            </a:prstGeom>
            <a:noFill/>
            <a:ln w="9525" algn="ctr">
              <a:solidFill>
                <a:srgbClr xmlns:mc="http://schemas.openxmlformats.org/markup-compatibility/2006" xmlns:a14="http://schemas.microsoft.com/office/drawing/2010/main" val="000000" mc:Ignorable="a14" a14:legacySpreadsheetColorIndex="64"/>
              </a:solidFill>
              <a:round/>
              <a:headEnd type="triangle" w="med" len="me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sp macro="" textlink="">
          <xdr:nvSpPr>
            <xdr:cNvPr id="189" name="テキスト ボックス 188"/>
            <xdr:cNvSpPr txBox="1"/>
          </xdr:nvSpPr>
          <xdr:spPr>
            <a:xfrm>
              <a:off x="11191876" y="29508450"/>
              <a:ext cx="304800" cy="2571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y'</a:t>
              </a:r>
              <a:endParaRPr kumimoji="1" lang="ja-JP" altLang="en-US" sz="1100"/>
            </a:p>
          </xdr:txBody>
        </xdr:sp>
        <xdr:sp macro="" textlink="">
          <xdr:nvSpPr>
            <xdr:cNvPr id="190" name="テキスト ボックス 189"/>
            <xdr:cNvSpPr txBox="1"/>
          </xdr:nvSpPr>
          <xdr:spPr>
            <a:xfrm>
              <a:off x="11877675" y="29984700"/>
              <a:ext cx="1257300" cy="2571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傾き</a:t>
              </a:r>
              <a:r>
                <a:rPr kumimoji="1" lang="en-US" altLang="ja-JP" sz="1100"/>
                <a:t>1/(f(y')/dy)</a:t>
              </a:r>
            </a:p>
            <a:p>
              <a:endParaRPr kumimoji="1" lang="ja-JP" altLang="en-US" sz="1100"/>
            </a:p>
          </xdr:txBody>
        </xdr:sp>
        <xdr:sp macro="" textlink="">
          <xdr:nvSpPr>
            <xdr:cNvPr id="191" name="テキスト ボックス 190"/>
            <xdr:cNvSpPr txBox="1"/>
          </xdr:nvSpPr>
          <xdr:spPr>
            <a:xfrm>
              <a:off x="10677526" y="29889450"/>
              <a:ext cx="800100" cy="2571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傾き</a:t>
              </a:r>
              <a:r>
                <a:rPr kumimoji="1" lang="en-US" altLang="ja-JP" sz="1100"/>
                <a:t>m1</a:t>
              </a:r>
            </a:p>
            <a:p>
              <a:endParaRPr kumimoji="1" lang="ja-JP" altLang="en-US" sz="1100"/>
            </a:p>
          </xdr:txBody>
        </xdr:sp>
        <xdr:cxnSp macro="">
          <xdr:nvCxnSpPr>
            <xdr:cNvPr id="1157420" name="直線コネクタ 2"/>
            <xdr:cNvCxnSpPr>
              <a:cxnSpLocks noChangeShapeType="1"/>
            </xdr:cNvCxnSpPr>
          </xdr:nvCxnSpPr>
          <xdr:spPr bwMode="auto">
            <a:xfrm>
              <a:off x="11325225" y="29984700"/>
              <a:ext cx="276225" cy="0"/>
            </a:xfrm>
            <a:prstGeom prst="line">
              <a:avLst/>
            </a:prstGeom>
            <a:noFill/>
            <a:ln w="9525" algn="ctr">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1157421" name="直線コネクタ 4"/>
            <xdr:cNvCxnSpPr>
              <a:cxnSpLocks noChangeShapeType="1"/>
              <a:stCxn id="190" idx="1"/>
            </xdr:cNvCxnSpPr>
          </xdr:nvCxnSpPr>
          <xdr:spPr bwMode="auto">
            <a:xfrm flipH="1" flipV="1">
              <a:off x="11687175" y="30032325"/>
              <a:ext cx="190500" cy="85725"/>
            </a:xfrm>
            <a:prstGeom prst="line">
              <a:avLst/>
            </a:prstGeom>
            <a:noFill/>
            <a:ln w="9525" algn="ctr">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grpSp>
    </xdr:grpSp>
    <xdr:clientData/>
  </xdr:twoCellAnchor>
  <xdr:twoCellAnchor>
    <xdr:from>
      <xdr:col>15</xdr:col>
      <xdr:colOff>47625</xdr:colOff>
      <xdr:row>187</xdr:row>
      <xdr:rowOff>76200</xdr:rowOff>
    </xdr:from>
    <xdr:to>
      <xdr:col>17</xdr:col>
      <xdr:colOff>304800</xdr:colOff>
      <xdr:row>192</xdr:row>
      <xdr:rowOff>95250</xdr:rowOff>
    </xdr:to>
    <xdr:grpSp>
      <xdr:nvGrpSpPr>
        <xdr:cNvPr id="19" name="グループ化 18"/>
        <xdr:cNvGrpSpPr/>
      </xdr:nvGrpSpPr>
      <xdr:grpSpPr>
        <a:xfrm>
          <a:off x="10734675" y="30356175"/>
          <a:ext cx="1971675" cy="828675"/>
          <a:chOff x="14106525" y="26708100"/>
          <a:chExt cx="1971675" cy="828675"/>
        </a:xfrm>
      </xdr:grpSpPr>
      <xdr:grpSp>
        <xdr:nvGrpSpPr>
          <xdr:cNvPr id="4" name="グループ化 3"/>
          <xdr:cNvGrpSpPr/>
        </xdr:nvGrpSpPr>
        <xdr:grpSpPr>
          <a:xfrm>
            <a:off x="14106525" y="26708100"/>
            <a:ext cx="1743075" cy="685800"/>
            <a:chOff x="14306550" y="31403925"/>
            <a:chExt cx="1743075" cy="685800"/>
          </a:xfrm>
        </xdr:grpSpPr>
        <xdr:sp macro="" textlink="">
          <xdr:nvSpPr>
            <xdr:cNvPr id="1157271" name="Line 35"/>
            <xdr:cNvSpPr>
              <a:spLocks noChangeShapeType="1"/>
            </xdr:cNvSpPr>
          </xdr:nvSpPr>
          <xdr:spPr bwMode="auto">
            <a:xfrm>
              <a:off x="14306550" y="32032575"/>
              <a:ext cx="1733550" cy="0"/>
            </a:xfrm>
            <a:prstGeom prst="line">
              <a:avLst/>
            </a:prstGeom>
            <a:noFill/>
            <a:ln w="936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157272" name="Line 36"/>
            <xdr:cNvSpPr>
              <a:spLocks noChangeShapeType="1"/>
            </xdr:cNvSpPr>
          </xdr:nvSpPr>
          <xdr:spPr bwMode="auto">
            <a:xfrm flipV="1">
              <a:off x="14335125" y="31403925"/>
              <a:ext cx="1714500" cy="628650"/>
            </a:xfrm>
            <a:prstGeom prst="line">
              <a:avLst/>
            </a:prstGeom>
            <a:noFill/>
            <a:ln w="936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157273" name="Line 37"/>
            <xdr:cNvSpPr>
              <a:spLocks noChangeShapeType="1"/>
            </xdr:cNvSpPr>
          </xdr:nvSpPr>
          <xdr:spPr bwMode="auto">
            <a:xfrm>
              <a:off x="16049625" y="31403925"/>
              <a:ext cx="0" cy="628650"/>
            </a:xfrm>
            <a:prstGeom prst="line">
              <a:avLst/>
            </a:prstGeom>
            <a:noFill/>
            <a:ln w="936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157274" name="AutoShape 38"/>
            <xdr:cNvSpPr>
              <a:spLocks/>
            </xdr:cNvSpPr>
          </xdr:nvSpPr>
          <xdr:spPr bwMode="auto">
            <a:xfrm>
              <a:off x="14878050" y="31851600"/>
              <a:ext cx="57150" cy="161925"/>
            </a:xfrm>
            <a:custGeom>
              <a:avLst/>
              <a:gdLst>
                <a:gd name="T0" fmla="*/ 0 w 134"/>
                <a:gd name="T1" fmla="*/ 0 h 480"/>
                <a:gd name="T2" fmla="*/ 2147483647 w 134"/>
                <a:gd name="T3" fmla="*/ 2147483647 h 480"/>
                <a:gd name="T4" fmla="*/ 2147483647 w 134"/>
                <a:gd name="T5" fmla="*/ 2147483647 h 480"/>
                <a:gd name="T6" fmla="*/ 0 60000 65536"/>
                <a:gd name="T7" fmla="*/ 0 60000 65536"/>
                <a:gd name="T8" fmla="*/ 0 60000 65536"/>
              </a:gdLst>
              <a:ahLst/>
              <a:cxnLst>
                <a:cxn ang="T6">
                  <a:pos x="T0" y="T1"/>
                </a:cxn>
                <a:cxn ang="T7">
                  <a:pos x="T2" y="T3"/>
                </a:cxn>
                <a:cxn ang="T8">
                  <a:pos x="T4" y="T5"/>
                </a:cxn>
              </a:cxnLst>
              <a:rect l="0" t="0" r="r" b="b"/>
              <a:pathLst>
                <a:path w="134" h="480">
                  <a:moveTo>
                    <a:pt x="0" y="0"/>
                  </a:moveTo>
                  <a:lnTo>
                    <a:pt x="133" y="266"/>
                  </a:lnTo>
                  <a:lnTo>
                    <a:pt x="133" y="479"/>
                  </a:lnTo>
                </a:path>
              </a:pathLst>
            </a:custGeom>
            <a:noFill/>
            <a:ln w="9360" cap="flat">
              <a:solidFill>
                <a:srgbClr val="808080"/>
              </a:solidFill>
              <a:round/>
              <a:headEnd type="triangle" w="med" len="me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fLocksText="0">
          <xdr:nvSpPr>
            <xdr:cNvPr id="10280" name="Text 39"/>
            <xdr:cNvSpPr txBox="1">
              <a:spLocks noChangeArrowheads="1"/>
            </xdr:cNvSpPr>
          </xdr:nvSpPr>
          <xdr:spPr bwMode="auto">
            <a:xfrm>
              <a:off x="14992350" y="31832550"/>
              <a:ext cx="485775" cy="2571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F"/>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0" rIns="0" bIns="0" anchor="t"/>
            <a:lstStyle/>
            <a:p>
              <a:pPr algn="l" rtl="0">
                <a:defRPr sz="1000"/>
              </a:pPr>
              <a:r>
                <a:rPr lang="ja-JP" altLang="en-US" sz="1200" b="0" i="0" u="none" strike="noStrike" baseline="0">
                  <a:solidFill>
                    <a:srgbClr val="000000"/>
                  </a:solidFill>
                  <a:latin typeface="Times New Roman"/>
                  <a:cs typeface="Times New Roman"/>
                </a:rPr>
                <a:t>θ</a:t>
              </a:r>
            </a:p>
          </xdr:txBody>
        </xdr:sp>
      </xdr:grpSp>
      <xdr:sp macro="" textlink="">
        <xdr:nvSpPr>
          <xdr:cNvPr id="18" name="テキスト ボックス 17"/>
          <xdr:cNvSpPr txBox="1"/>
        </xdr:nvSpPr>
        <xdr:spPr>
          <a:xfrm>
            <a:off x="14878050" y="26736674"/>
            <a:ext cx="24765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r</a:t>
            </a:r>
            <a:endParaRPr kumimoji="1" lang="ja-JP" altLang="en-US" sz="1100"/>
          </a:p>
        </xdr:txBody>
      </xdr:sp>
      <xdr:sp macro="" textlink="">
        <xdr:nvSpPr>
          <xdr:cNvPr id="243" name="テキスト ボックス 242"/>
          <xdr:cNvSpPr txBox="1"/>
        </xdr:nvSpPr>
        <xdr:spPr>
          <a:xfrm>
            <a:off x="15830550" y="26879550"/>
            <a:ext cx="24765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y</a:t>
            </a:r>
            <a:endParaRPr kumimoji="1" lang="ja-JP" altLang="en-US" sz="1100"/>
          </a:p>
        </xdr:txBody>
      </xdr:sp>
      <xdr:sp macro="" textlink="">
        <xdr:nvSpPr>
          <xdr:cNvPr id="244" name="テキスト ボックス 243"/>
          <xdr:cNvSpPr txBox="1"/>
        </xdr:nvSpPr>
        <xdr:spPr>
          <a:xfrm>
            <a:off x="14982825" y="27298650"/>
            <a:ext cx="24765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x</a:t>
            </a:r>
          </a:p>
        </xdr:txBody>
      </xdr:sp>
    </xdr:grpSp>
    <xdr:clientData/>
  </xdr:twoCellAnchor>
  <xdr:twoCellAnchor>
    <xdr:from>
      <xdr:col>11</xdr:col>
      <xdr:colOff>66675</xdr:colOff>
      <xdr:row>70</xdr:row>
      <xdr:rowOff>152400</xdr:rowOff>
    </xdr:from>
    <xdr:to>
      <xdr:col>20</xdr:col>
      <xdr:colOff>733425</xdr:colOff>
      <xdr:row>103</xdr:row>
      <xdr:rowOff>85725</xdr:rowOff>
    </xdr:to>
    <xdr:grpSp>
      <xdr:nvGrpSpPr>
        <xdr:cNvPr id="23" name="グループ化 22"/>
        <xdr:cNvGrpSpPr/>
      </xdr:nvGrpSpPr>
      <xdr:grpSpPr>
        <a:xfrm>
          <a:off x="7324725" y="11487150"/>
          <a:ext cx="8382000" cy="5276850"/>
          <a:chOff x="7324725" y="11487150"/>
          <a:chExt cx="8382000" cy="5276850"/>
        </a:xfrm>
      </xdr:grpSpPr>
      <xdr:sp macro="" textlink="">
        <xdr:nvSpPr>
          <xdr:cNvPr id="1157239" name="Oval 47"/>
          <xdr:cNvSpPr>
            <a:spLocks noChangeArrowheads="1"/>
          </xdr:cNvSpPr>
        </xdr:nvSpPr>
        <xdr:spPr bwMode="auto">
          <a:xfrm>
            <a:off x="8764636" y="12439650"/>
            <a:ext cx="4682096" cy="4267200"/>
          </a:xfrm>
          <a:prstGeom prst="ellipse">
            <a:avLst/>
          </a:prstGeom>
          <a:noFill/>
          <a:ln w="9360">
            <a:solidFill>
              <a:srgbClr val="808080"/>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157240" name="Line 48"/>
          <xdr:cNvSpPr>
            <a:spLocks noChangeShapeType="1"/>
          </xdr:cNvSpPr>
        </xdr:nvSpPr>
        <xdr:spPr bwMode="auto">
          <a:xfrm>
            <a:off x="8755100" y="12287250"/>
            <a:ext cx="0" cy="3267075"/>
          </a:xfrm>
          <a:prstGeom prst="line">
            <a:avLst/>
          </a:prstGeom>
          <a:noFill/>
          <a:ln w="9360">
            <a:solidFill>
              <a:srgbClr val="808080"/>
            </a:solidFill>
            <a:round/>
            <a:headEnd type="triangle" w="med" len="me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157241" name="Line 49"/>
          <xdr:cNvSpPr>
            <a:spLocks noChangeShapeType="1"/>
          </xdr:cNvSpPr>
        </xdr:nvSpPr>
        <xdr:spPr bwMode="auto">
          <a:xfrm flipV="1">
            <a:off x="7906411" y="13249275"/>
            <a:ext cx="1754594" cy="571500"/>
          </a:xfrm>
          <a:prstGeom prst="line">
            <a:avLst/>
          </a:prstGeom>
          <a:noFill/>
          <a:ln w="9360">
            <a:solidFill>
              <a:srgbClr val="FF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157242" name="Oval 50"/>
          <xdr:cNvSpPr>
            <a:spLocks noChangeArrowheads="1"/>
          </xdr:cNvSpPr>
        </xdr:nvSpPr>
        <xdr:spPr bwMode="auto">
          <a:xfrm>
            <a:off x="8755100" y="12677775"/>
            <a:ext cx="6341331" cy="3771900"/>
          </a:xfrm>
          <a:prstGeom prst="ellipse">
            <a:avLst/>
          </a:prstGeom>
          <a:noFill/>
          <a:ln w="9360">
            <a:solidFill>
              <a:srgbClr val="000000"/>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157243" name="Line 51"/>
          <xdr:cNvSpPr>
            <a:spLocks noChangeShapeType="1"/>
          </xdr:cNvSpPr>
        </xdr:nvSpPr>
        <xdr:spPr bwMode="auto">
          <a:xfrm>
            <a:off x="8755100" y="13430250"/>
            <a:ext cx="648437" cy="0"/>
          </a:xfrm>
          <a:prstGeom prst="line">
            <a:avLst/>
          </a:prstGeom>
          <a:noFill/>
          <a:ln w="9360">
            <a:solidFill>
              <a:srgbClr val="000000"/>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157244" name="Rectangle 52"/>
          <xdr:cNvSpPr>
            <a:spLocks noChangeArrowheads="1"/>
          </xdr:cNvSpPr>
        </xdr:nvSpPr>
        <xdr:spPr bwMode="auto">
          <a:xfrm>
            <a:off x="10624124" y="12296775"/>
            <a:ext cx="5082601" cy="4467225"/>
          </a:xfrm>
          <a:prstGeom prst="rect">
            <a:avLst/>
          </a:prstGeom>
          <a:solidFill>
            <a:srgbClr val="FFFFFF"/>
          </a:solidFill>
          <a:ln>
            <a:noFill/>
          </a:ln>
          <a:effectLst/>
          <a:extLst>
            <a:ext uri="{91240B29-F687-4F45-9708-019B960494DF}">
              <a14:hiddenLine xmlns:a14="http://schemas.microsoft.com/office/drawing/2010/main" w="9525">
                <a:solidFill>
                  <a:srgbClr val="3465AF"/>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157245" name="Line 53"/>
          <xdr:cNvSpPr>
            <a:spLocks noChangeShapeType="1"/>
          </xdr:cNvSpPr>
        </xdr:nvSpPr>
        <xdr:spPr bwMode="auto">
          <a:xfrm>
            <a:off x="9670541" y="13249275"/>
            <a:ext cx="1420840" cy="276225"/>
          </a:xfrm>
          <a:prstGeom prst="line">
            <a:avLst/>
          </a:prstGeom>
          <a:noFill/>
          <a:ln w="9360">
            <a:solidFill>
              <a:srgbClr val="FF0000"/>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157246" name="Line 54"/>
          <xdr:cNvSpPr>
            <a:spLocks noChangeShapeType="1"/>
          </xdr:cNvSpPr>
        </xdr:nvSpPr>
        <xdr:spPr bwMode="auto">
          <a:xfrm>
            <a:off x="7896875" y="14563725"/>
            <a:ext cx="3242184" cy="0"/>
          </a:xfrm>
          <a:prstGeom prst="line">
            <a:avLst/>
          </a:prstGeom>
          <a:noFill/>
          <a:ln w="9360">
            <a:solidFill>
              <a:srgbClr val="808080"/>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157247" name="Line 55"/>
          <xdr:cNvSpPr>
            <a:spLocks noChangeShapeType="1"/>
          </xdr:cNvSpPr>
        </xdr:nvSpPr>
        <xdr:spPr bwMode="auto">
          <a:xfrm flipH="1" flipV="1">
            <a:off x="7896875" y="12934950"/>
            <a:ext cx="1230123" cy="476250"/>
          </a:xfrm>
          <a:prstGeom prst="line">
            <a:avLst/>
          </a:prstGeom>
          <a:noFill/>
          <a:ln w="9360">
            <a:solidFill>
              <a:srgbClr val="808080"/>
            </a:solidFill>
            <a:round/>
            <a:headEnd type="triangle" w="med" len="me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157248" name="Line 56"/>
          <xdr:cNvSpPr>
            <a:spLocks noChangeShapeType="1"/>
          </xdr:cNvSpPr>
        </xdr:nvSpPr>
        <xdr:spPr bwMode="auto">
          <a:xfrm>
            <a:off x="9603790" y="13306425"/>
            <a:ext cx="314683" cy="457200"/>
          </a:xfrm>
          <a:prstGeom prst="line">
            <a:avLst/>
          </a:prstGeom>
          <a:noFill/>
          <a:ln w="9360">
            <a:solidFill>
              <a:srgbClr val="808080"/>
            </a:solidFill>
            <a:round/>
            <a:headEnd type="triangle" w="med" len="me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157249" name="Line 57"/>
          <xdr:cNvSpPr>
            <a:spLocks noChangeShapeType="1"/>
          </xdr:cNvSpPr>
        </xdr:nvSpPr>
        <xdr:spPr bwMode="auto">
          <a:xfrm>
            <a:off x="9374930" y="13439775"/>
            <a:ext cx="0" cy="1104900"/>
          </a:xfrm>
          <a:prstGeom prst="line">
            <a:avLst/>
          </a:prstGeom>
          <a:noFill/>
          <a:ln w="9360">
            <a:solidFill>
              <a:srgbClr val="808080"/>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fLocksText="0">
        <xdr:nvSpPr>
          <xdr:cNvPr id="10255" name="Text 58"/>
          <xdr:cNvSpPr txBox="1">
            <a:spLocks noChangeArrowheads="1"/>
          </xdr:cNvSpPr>
        </xdr:nvSpPr>
        <xdr:spPr bwMode="auto">
          <a:xfrm>
            <a:off x="8840923" y="12172950"/>
            <a:ext cx="486328" cy="1905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F"/>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0" rIns="0" bIns="0" anchor="t"/>
          <a:lstStyle/>
          <a:p>
            <a:pPr algn="l" rtl="0">
              <a:defRPr sz="1000"/>
            </a:pPr>
            <a:r>
              <a:rPr lang="ja-JP" altLang="en-US" sz="1200" b="0" i="0" u="none" strike="noStrike" baseline="0">
                <a:solidFill>
                  <a:srgbClr val="000000"/>
                </a:solidFill>
                <a:latin typeface="Times New Roman"/>
                <a:cs typeface="Times New Roman"/>
              </a:rPr>
              <a:t>y</a:t>
            </a:r>
          </a:p>
        </xdr:txBody>
      </xdr:sp>
      <xdr:sp macro="" textlink="" fLocksText="0">
        <xdr:nvSpPr>
          <xdr:cNvPr id="10256" name="Text 59"/>
          <xdr:cNvSpPr txBox="1">
            <a:spLocks noChangeArrowheads="1"/>
          </xdr:cNvSpPr>
        </xdr:nvSpPr>
        <xdr:spPr bwMode="auto">
          <a:xfrm>
            <a:off x="11234418" y="14449425"/>
            <a:ext cx="476792" cy="1905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F"/>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0" rIns="0" bIns="0" anchor="t"/>
          <a:lstStyle/>
          <a:p>
            <a:pPr algn="l" rtl="0">
              <a:defRPr sz="1000"/>
            </a:pPr>
            <a:r>
              <a:rPr lang="ja-JP" altLang="en-US" sz="1200" b="0" i="0" u="none" strike="noStrike" baseline="0">
                <a:solidFill>
                  <a:srgbClr val="000000"/>
                </a:solidFill>
                <a:latin typeface="Times New Roman"/>
                <a:cs typeface="Times New Roman"/>
              </a:rPr>
              <a:t>x</a:t>
            </a:r>
          </a:p>
        </xdr:txBody>
      </xdr:sp>
      <xdr:sp macro="" textlink="">
        <xdr:nvSpPr>
          <xdr:cNvPr id="1157252" name="Line 60"/>
          <xdr:cNvSpPr>
            <a:spLocks noChangeShapeType="1"/>
          </xdr:cNvSpPr>
        </xdr:nvSpPr>
        <xdr:spPr bwMode="auto">
          <a:xfrm>
            <a:off x="9115425" y="11744325"/>
            <a:ext cx="581025" cy="1095375"/>
          </a:xfrm>
          <a:prstGeom prst="line">
            <a:avLst/>
          </a:prstGeom>
          <a:noFill/>
          <a:ln w="9360">
            <a:solidFill>
              <a:srgbClr val="808080"/>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157253" name="Line 61"/>
          <xdr:cNvSpPr>
            <a:spLocks noChangeShapeType="1"/>
          </xdr:cNvSpPr>
        </xdr:nvSpPr>
        <xdr:spPr bwMode="auto">
          <a:xfrm>
            <a:off x="9944100" y="12001499"/>
            <a:ext cx="365341" cy="904875"/>
          </a:xfrm>
          <a:prstGeom prst="line">
            <a:avLst/>
          </a:prstGeom>
          <a:noFill/>
          <a:ln w="9360">
            <a:solidFill>
              <a:srgbClr val="000000"/>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157254" name="Line 62"/>
          <xdr:cNvSpPr>
            <a:spLocks noChangeShapeType="1"/>
          </xdr:cNvSpPr>
        </xdr:nvSpPr>
        <xdr:spPr bwMode="auto">
          <a:xfrm flipH="1">
            <a:off x="7896875" y="13544550"/>
            <a:ext cx="858225" cy="0"/>
          </a:xfrm>
          <a:prstGeom prst="line">
            <a:avLst/>
          </a:prstGeom>
          <a:noFill/>
          <a:ln w="9360">
            <a:solidFill>
              <a:srgbClr val="808080"/>
            </a:solidFill>
            <a:round/>
            <a:headEnd type="triangle" w="med" len="me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fLocksText="0">
        <xdr:nvSpPr>
          <xdr:cNvPr id="10260" name="Text 63"/>
          <xdr:cNvSpPr txBox="1">
            <a:spLocks noChangeArrowheads="1"/>
          </xdr:cNvSpPr>
        </xdr:nvSpPr>
        <xdr:spPr bwMode="auto">
          <a:xfrm>
            <a:off x="7324725" y="14154150"/>
            <a:ext cx="68658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F"/>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0" rIns="0" bIns="0" anchor="t"/>
          <a:lstStyle/>
          <a:p>
            <a:pPr algn="l" rtl="0">
              <a:defRPr sz="1000"/>
            </a:pPr>
            <a:r>
              <a:rPr lang="ja-JP" altLang="en-US" sz="1200" b="0" i="0" u="none" strike="noStrike" baseline="0">
                <a:solidFill>
                  <a:srgbClr val="000000"/>
                </a:solidFill>
                <a:latin typeface="Times New Roman"/>
                <a:cs typeface="Times New Roman"/>
              </a:rPr>
              <a:t>(x0,y0)</a:t>
            </a:r>
          </a:p>
        </xdr:txBody>
      </xdr:sp>
      <xdr:sp macro="" textlink="" fLocksText="0">
        <xdr:nvSpPr>
          <xdr:cNvPr id="10261" name="Text 64"/>
          <xdr:cNvSpPr txBox="1">
            <a:spLocks noChangeArrowheads="1"/>
          </xdr:cNvSpPr>
        </xdr:nvSpPr>
        <xdr:spPr bwMode="auto">
          <a:xfrm>
            <a:off x="8383203" y="14630400"/>
            <a:ext cx="686580" cy="1619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F"/>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0" rIns="0" bIns="0" anchor="t"/>
          <a:lstStyle/>
          <a:p>
            <a:pPr algn="l" rtl="0">
              <a:defRPr sz="1000"/>
            </a:pPr>
            <a:r>
              <a:rPr lang="ja-JP" altLang="en-US" sz="1200" b="0" i="0" u="none" strike="noStrike" baseline="0">
                <a:solidFill>
                  <a:srgbClr val="000000"/>
                </a:solidFill>
                <a:latin typeface="Times New Roman"/>
                <a:cs typeface="Times New Roman"/>
              </a:rPr>
              <a:t>(0,0)</a:t>
            </a:r>
          </a:p>
        </xdr:txBody>
      </xdr:sp>
      <xdr:sp macro="" textlink="">
        <xdr:nvSpPr>
          <xdr:cNvPr id="1157257" name="Line 65"/>
          <xdr:cNvSpPr>
            <a:spLocks noChangeShapeType="1"/>
          </xdr:cNvSpPr>
        </xdr:nvSpPr>
        <xdr:spPr bwMode="auto">
          <a:xfrm flipV="1">
            <a:off x="9641933" y="12830175"/>
            <a:ext cx="1458983" cy="428625"/>
          </a:xfrm>
          <a:prstGeom prst="line">
            <a:avLst/>
          </a:prstGeom>
          <a:noFill/>
          <a:ln w="9360">
            <a:solidFill>
              <a:srgbClr val="FF0000"/>
            </a:solidFill>
            <a:prstDash val="sysDash"/>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157258" name="Line 66"/>
          <xdr:cNvSpPr>
            <a:spLocks noChangeShapeType="1"/>
          </xdr:cNvSpPr>
        </xdr:nvSpPr>
        <xdr:spPr bwMode="auto">
          <a:xfrm>
            <a:off x="9126998" y="13430250"/>
            <a:ext cx="0" cy="1114425"/>
          </a:xfrm>
          <a:prstGeom prst="line">
            <a:avLst/>
          </a:prstGeom>
          <a:noFill/>
          <a:ln w="9360">
            <a:solidFill>
              <a:srgbClr val="808080"/>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fLocksText="0">
        <xdr:nvSpPr>
          <xdr:cNvPr id="10264" name="Text 63"/>
          <xdr:cNvSpPr txBox="1">
            <a:spLocks noChangeArrowheads="1"/>
          </xdr:cNvSpPr>
        </xdr:nvSpPr>
        <xdr:spPr bwMode="auto">
          <a:xfrm>
            <a:off x="7582193" y="12773025"/>
            <a:ext cx="915440" cy="1619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F"/>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0" rIns="0" bIns="0" anchor="t"/>
          <a:lstStyle/>
          <a:p>
            <a:pPr algn="l" rtl="0">
              <a:defRPr sz="1000"/>
            </a:pPr>
            <a:r>
              <a:rPr lang="ja-JP" altLang="en-US" sz="1200" b="0" i="0" u="none" strike="noStrike" baseline="0">
                <a:solidFill>
                  <a:srgbClr val="000000"/>
                </a:solidFill>
                <a:latin typeface="Times New Roman"/>
                <a:cs typeface="Times New Roman"/>
              </a:rPr>
              <a:t>(xa,ya)</a:t>
            </a:r>
          </a:p>
        </xdr:txBody>
      </xdr:sp>
      <xdr:sp macro="" textlink="">
        <xdr:nvSpPr>
          <xdr:cNvPr id="1157260" name="Line 69"/>
          <xdr:cNvSpPr>
            <a:spLocks noChangeShapeType="1"/>
          </xdr:cNvSpPr>
        </xdr:nvSpPr>
        <xdr:spPr bwMode="auto">
          <a:xfrm flipH="1" flipV="1">
            <a:off x="9394001" y="13458825"/>
            <a:ext cx="534007" cy="733425"/>
          </a:xfrm>
          <a:prstGeom prst="line">
            <a:avLst/>
          </a:prstGeom>
          <a:noFill/>
          <a:ln w="9360">
            <a:solidFill>
              <a:srgbClr val="808080"/>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157261" name="Line 70"/>
          <xdr:cNvSpPr>
            <a:spLocks noChangeShapeType="1"/>
          </xdr:cNvSpPr>
        </xdr:nvSpPr>
        <xdr:spPr bwMode="auto">
          <a:xfrm flipV="1">
            <a:off x="8488097" y="12982575"/>
            <a:ext cx="1420840" cy="1219200"/>
          </a:xfrm>
          <a:prstGeom prst="line">
            <a:avLst/>
          </a:prstGeom>
          <a:noFill/>
          <a:ln w="9360">
            <a:solidFill>
              <a:srgbClr val="0000FF"/>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157262" name="Line 72"/>
          <xdr:cNvSpPr>
            <a:spLocks noChangeShapeType="1"/>
          </xdr:cNvSpPr>
        </xdr:nvSpPr>
        <xdr:spPr bwMode="auto">
          <a:xfrm flipH="1" flipV="1">
            <a:off x="8755100" y="13296900"/>
            <a:ext cx="810546" cy="0"/>
          </a:xfrm>
          <a:prstGeom prst="line">
            <a:avLst/>
          </a:prstGeom>
          <a:noFill/>
          <a:ln w="9360">
            <a:solidFill>
              <a:srgbClr val="000000"/>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157263" name="Line 73"/>
          <xdr:cNvSpPr>
            <a:spLocks noChangeShapeType="1"/>
          </xdr:cNvSpPr>
        </xdr:nvSpPr>
        <xdr:spPr bwMode="auto">
          <a:xfrm>
            <a:off x="9546575" y="13287375"/>
            <a:ext cx="0" cy="1419225"/>
          </a:xfrm>
          <a:prstGeom prst="line">
            <a:avLst/>
          </a:prstGeom>
          <a:noFill/>
          <a:ln w="9360">
            <a:solidFill>
              <a:srgbClr val="808080"/>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157264" name="Line 74"/>
          <xdr:cNvSpPr>
            <a:spLocks noChangeShapeType="1"/>
          </xdr:cNvSpPr>
        </xdr:nvSpPr>
        <xdr:spPr bwMode="auto">
          <a:xfrm>
            <a:off x="9594254" y="13277850"/>
            <a:ext cx="0" cy="1419225"/>
          </a:xfrm>
          <a:prstGeom prst="line">
            <a:avLst/>
          </a:prstGeom>
          <a:noFill/>
          <a:ln w="9360">
            <a:solidFill>
              <a:srgbClr val="808080"/>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fLocksText="0">
        <xdr:nvSpPr>
          <xdr:cNvPr id="10270" name="Text 63"/>
          <xdr:cNvSpPr txBox="1">
            <a:spLocks noChangeArrowheads="1"/>
          </xdr:cNvSpPr>
        </xdr:nvSpPr>
        <xdr:spPr bwMode="auto">
          <a:xfrm>
            <a:off x="7410548" y="13487400"/>
            <a:ext cx="915440" cy="1619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F"/>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0" rIns="0" bIns="0" anchor="t"/>
          <a:lstStyle/>
          <a:p>
            <a:pPr algn="l" rtl="0">
              <a:defRPr sz="1000"/>
            </a:pPr>
            <a:r>
              <a:rPr lang="ja-JP" altLang="en-US" sz="1200" b="0" i="0" u="none" strike="noStrike" baseline="0">
                <a:solidFill>
                  <a:srgbClr val="000000"/>
                </a:solidFill>
                <a:latin typeface="Times New Roman"/>
                <a:cs typeface="Times New Roman"/>
              </a:rPr>
              <a:t>(0,h0)</a:t>
            </a:r>
          </a:p>
        </xdr:txBody>
      </xdr:sp>
      <xdr:sp macro="" textlink="">
        <xdr:nvSpPr>
          <xdr:cNvPr id="1157266" name="Line 78"/>
          <xdr:cNvSpPr>
            <a:spLocks noChangeShapeType="1"/>
          </xdr:cNvSpPr>
        </xdr:nvSpPr>
        <xdr:spPr bwMode="auto">
          <a:xfrm flipV="1">
            <a:off x="7696623" y="13839825"/>
            <a:ext cx="190717" cy="257175"/>
          </a:xfrm>
          <a:prstGeom prst="line">
            <a:avLst/>
          </a:prstGeom>
          <a:noFill/>
          <a:ln w="9360">
            <a:solidFill>
              <a:srgbClr val="808080"/>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fLocksText="0">
        <xdr:nvSpPr>
          <xdr:cNvPr id="10272" name="Text 63"/>
          <xdr:cNvSpPr txBox="1">
            <a:spLocks noChangeArrowheads="1"/>
          </xdr:cNvSpPr>
        </xdr:nvSpPr>
        <xdr:spPr bwMode="auto">
          <a:xfrm>
            <a:off x="9784971" y="14220825"/>
            <a:ext cx="915440" cy="1619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F"/>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0" rIns="0" bIns="0" anchor="t"/>
          <a:lstStyle/>
          <a:p>
            <a:pPr algn="l" rtl="0">
              <a:defRPr sz="1000"/>
            </a:pPr>
            <a:r>
              <a:rPr lang="ja-JP" altLang="en-US" sz="1200" b="0" i="0" u="none" strike="noStrike" baseline="0">
                <a:solidFill>
                  <a:srgbClr val="000000"/>
                </a:solidFill>
                <a:latin typeface="Times New Roman"/>
                <a:cs typeface="Times New Roman"/>
              </a:rPr>
              <a:t>(f(ya),ya)</a:t>
            </a:r>
          </a:p>
        </xdr:txBody>
      </xdr:sp>
      <xdr:sp macro="" textlink="">
        <xdr:nvSpPr>
          <xdr:cNvPr id="1157268" name="Line 32"/>
          <xdr:cNvSpPr>
            <a:spLocks noChangeShapeType="1"/>
          </xdr:cNvSpPr>
        </xdr:nvSpPr>
        <xdr:spPr bwMode="auto">
          <a:xfrm>
            <a:off x="9270036" y="14678025"/>
            <a:ext cx="257468" cy="0"/>
          </a:xfrm>
          <a:prstGeom prst="line">
            <a:avLst/>
          </a:prstGeom>
          <a:noFill/>
          <a:ln w="9360">
            <a:solidFill>
              <a:srgbClr val="808080"/>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157269" name="Line 33"/>
          <xdr:cNvSpPr>
            <a:spLocks noChangeShapeType="1"/>
          </xdr:cNvSpPr>
        </xdr:nvSpPr>
        <xdr:spPr bwMode="auto">
          <a:xfrm>
            <a:off x="9594254" y="14678025"/>
            <a:ext cx="267003" cy="0"/>
          </a:xfrm>
          <a:prstGeom prst="line">
            <a:avLst/>
          </a:prstGeom>
          <a:noFill/>
          <a:ln w="9360">
            <a:solidFill>
              <a:srgbClr val="808080"/>
            </a:solidFill>
            <a:round/>
            <a:headEnd type="triangle" w="med" len="me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fLocksText="0">
        <xdr:nvSpPr>
          <xdr:cNvPr id="10275" name="Text 34"/>
          <xdr:cNvSpPr txBox="1">
            <a:spLocks noChangeArrowheads="1"/>
          </xdr:cNvSpPr>
        </xdr:nvSpPr>
        <xdr:spPr bwMode="auto">
          <a:xfrm>
            <a:off x="8030377" y="14239875"/>
            <a:ext cx="495863" cy="2000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F"/>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0" rIns="0" bIns="0" anchor="t"/>
          <a:lstStyle/>
          <a:p>
            <a:pPr algn="l" rtl="0">
              <a:defRPr sz="1000"/>
            </a:pPr>
            <a:r>
              <a:rPr lang="ja-JP" altLang="en-US" sz="1200" b="0" i="0" u="none" strike="noStrike" baseline="0">
                <a:solidFill>
                  <a:srgbClr val="000000"/>
                </a:solidFill>
                <a:latin typeface="ＭＳ Ｐ明朝"/>
                <a:ea typeface="ＭＳ Ｐ明朝"/>
              </a:rPr>
              <a:t>接線</a:t>
            </a:r>
          </a:p>
        </xdr:txBody>
      </xdr:sp>
      <xdr:sp macro="" textlink="">
        <xdr:nvSpPr>
          <xdr:cNvPr id="1157288" name="Line 52"/>
          <xdr:cNvSpPr>
            <a:spLocks noChangeShapeType="1"/>
          </xdr:cNvSpPr>
        </xdr:nvSpPr>
        <xdr:spPr bwMode="auto">
          <a:xfrm flipH="1" flipV="1">
            <a:off x="8917210" y="12068175"/>
            <a:ext cx="753331" cy="1181100"/>
          </a:xfrm>
          <a:prstGeom prst="line">
            <a:avLst/>
          </a:prstGeom>
          <a:noFill/>
          <a:ln w="9360">
            <a:solidFill>
              <a:srgbClr val="808080"/>
            </a:solidFill>
            <a:round/>
            <a:headEnd type="triangle" w="med" len="me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fLocksText="0">
        <xdr:nvSpPr>
          <xdr:cNvPr id="10294" name="Text 63"/>
          <xdr:cNvSpPr txBox="1">
            <a:spLocks noChangeArrowheads="1"/>
          </xdr:cNvSpPr>
        </xdr:nvSpPr>
        <xdr:spPr bwMode="auto">
          <a:xfrm>
            <a:off x="8621599" y="11801475"/>
            <a:ext cx="686580" cy="1619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F"/>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0" rIns="0" bIns="0" anchor="t"/>
          <a:lstStyle/>
          <a:p>
            <a:pPr algn="l" rtl="0">
              <a:defRPr sz="1000"/>
            </a:pPr>
            <a:r>
              <a:rPr lang="ja-JP" altLang="en-US" sz="1200" b="0" i="0" u="none" strike="noStrike" baseline="0">
                <a:solidFill>
                  <a:srgbClr val="000000"/>
                </a:solidFill>
                <a:latin typeface="Times New Roman"/>
                <a:cs typeface="Times New Roman"/>
              </a:rPr>
              <a:t>(x1,y1)</a:t>
            </a:r>
          </a:p>
        </xdr:txBody>
      </xdr:sp>
      <xdr:sp macro="" textlink="" fLocksText="0">
        <xdr:nvSpPr>
          <xdr:cNvPr id="10400" name="Text 63"/>
          <xdr:cNvSpPr txBox="1">
            <a:spLocks noChangeArrowheads="1"/>
          </xdr:cNvSpPr>
        </xdr:nvSpPr>
        <xdr:spPr bwMode="auto">
          <a:xfrm>
            <a:off x="9746827" y="13811250"/>
            <a:ext cx="915440" cy="1619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F"/>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0" rIns="0" bIns="0" anchor="t"/>
          <a:lstStyle/>
          <a:p>
            <a:pPr algn="l" rtl="0">
              <a:defRPr sz="1000"/>
            </a:pPr>
            <a:r>
              <a:rPr lang="ja-JP" altLang="en-US" sz="1200" b="0" i="0" u="none" strike="noStrike" baseline="0">
                <a:solidFill>
                  <a:srgbClr val="000000"/>
                </a:solidFill>
                <a:latin typeface="Times New Roman"/>
                <a:cs typeface="Times New Roman"/>
              </a:rPr>
              <a:t>(f(y'),y')</a:t>
            </a:r>
          </a:p>
        </xdr:txBody>
      </xdr:sp>
      <xdr:sp macro="" textlink="">
        <xdr:nvSpPr>
          <xdr:cNvPr id="9" name="テキスト ボックス 8"/>
          <xdr:cNvSpPr txBox="1"/>
        </xdr:nvSpPr>
        <xdr:spPr>
          <a:xfrm>
            <a:off x="11258550" y="14020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endParaRPr kumimoji="1" lang="ja-JP" altLang="en-US" sz="1100"/>
          </a:p>
        </xdr:txBody>
      </xdr:sp>
      <xdr:sp macro="" textlink="">
        <xdr:nvSpPr>
          <xdr:cNvPr id="11" name="テキスト ボックス 10"/>
          <xdr:cNvSpPr txBox="1"/>
        </xdr:nvSpPr>
        <xdr:spPr>
          <a:xfrm>
            <a:off x="7724775" y="11487150"/>
            <a:ext cx="2428875"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x=g(y)=y^2/(1+SQRT(1+v(y)/r1^2))/r1</a:t>
            </a:r>
            <a:endParaRPr kumimoji="1" lang="ja-JP" altLang="en-US" sz="1100"/>
          </a:p>
        </xdr:txBody>
      </xdr:sp>
      <xdr:sp macro="" textlink="">
        <xdr:nvSpPr>
          <xdr:cNvPr id="13" name="テキスト ボックス 12"/>
          <xdr:cNvSpPr txBox="1"/>
        </xdr:nvSpPr>
        <xdr:spPr>
          <a:xfrm>
            <a:off x="9267825" y="11753850"/>
            <a:ext cx="4724400" cy="257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f(y)=g(y)+q4*y^4+q6*y^6+q8*y^8+q10*y^10+q12*y^12+q14*y^14+q16*y^16</a:t>
            </a:r>
            <a:endParaRPr kumimoji="1" lang="ja-JP" altLang="en-US" sz="1100"/>
          </a:p>
        </xdr:txBody>
      </xdr:sp>
      <xdr:sp macro="" textlink="">
        <xdr:nvSpPr>
          <xdr:cNvPr id="16" name="テキスト ボックス 15"/>
          <xdr:cNvSpPr txBox="1"/>
        </xdr:nvSpPr>
        <xdr:spPr>
          <a:xfrm>
            <a:off x="9163051" y="14716125"/>
            <a:ext cx="1447800"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 e(y')=f(y')-(y'-h0)/m</a:t>
            </a:r>
            <a:endParaRPr kumimoji="1" lang="ja-JP" altLang="en-US" sz="1100"/>
          </a:p>
        </xdr:txBody>
      </xdr:sp>
      <xdr:sp macro="" textlink="">
        <xdr:nvSpPr>
          <xdr:cNvPr id="22" name="テキスト ボックス 21"/>
          <xdr:cNvSpPr txBox="1"/>
        </xdr:nvSpPr>
        <xdr:spPr>
          <a:xfrm>
            <a:off x="11153775" y="13449300"/>
            <a:ext cx="485775" cy="257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光線</a:t>
            </a:r>
          </a:p>
        </xdr:txBody>
      </xdr:sp>
    </xdr:grpSp>
    <xdr:clientData/>
  </xdr:twoCellAnchor>
  <xdr:twoCellAnchor>
    <xdr:from>
      <xdr:col>11</xdr:col>
      <xdr:colOff>809625</xdr:colOff>
      <xdr:row>245</xdr:row>
      <xdr:rowOff>152400</xdr:rowOff>
    </xdr:from>
    <xdr:to>
      <xdr:col>15</xdr:col>
      <xdr:colOff>819150</xdr:colOff>
      <xdr:row>254</xdr:row>
      <xdr:rowOff>28575</xdr:rowOff>
    </xdr:to>
    <xdr:grpSp>
      <xdr:nvGrpSpPr>
        <xdr:cNvPr id="26" name="グループ化 25"/>
        <xdr:cNvGrpSpPr/>
      </xdr:nvGrpSpPr>
      <xdr:grpSpPr>
        <a:xfrm>
          <a:off x="8067675" y="39824025"/>
          <a:ext cx="3438525" cy="1333500"/>
          <a:chOff x="11506200" y="38871525"/>
          <a:chExt cx="3438525" cy="1333500"/>
        </a:xfrm>
      </xdr:grpSpPr>
      <xdr:grpSp>
        <xdr:nvGrpSpPr>
          <xdr:cNvPr id="7" name="グループ化 6"/>
          <xdr:cNvGrpSpPr/>
        </xdr:nvGrpSpPr>
        <xdr:grpSpPr>
          <a:xfrm>
            <a:off x="11506200" y="39090600"/>
            <a:ext cx="2476500" cy="962025"/>
            <a:chOff x="11734800" y="39900225"/>
            <a:chExt cx="2476500" cy="962025"/>
          </a:xfrm>
        </xdr:grpSpPr>
        <xdr:sp macro="" textlink="">
          <xdr:nvSpPr>
            <xdr:cNvPr id="1157282" name="Line 83"/>
            <xdr:cNvSpPr>
              <a:spLocks noChangeShapeType="1"/>
            </xdr:cNvSpPr>
          </xdr:nvSpPr>
          <xdr:spPr bwMode="auto">
            <a:xfrm flipV="1">
              <a:off x="11763375" y="39900225"/>
              <a:ext cx="2390775" cy="847725"/>
            </a:xfrm>
            <a:prstGeom prst="line">
              <a:avLst/>
            </a:prstGeom>
            <a:noFill/>
            <a:ln w="936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157283" name="Line 84"/>
            <xdr:cNvSpPr>
              <a:spLocks noChangeShapeType="1"/>
            </xdr:cNvSpPr>
          </xdr:nvSpPr>
          <xdr:spPr bwMode="auto">
            <a:xfrm>
              <a:off x="11734800" y="40033575"/>
              <a:ext cx="2476500" cy="828675"/>
            </a:xfrm>
            <a:prstGeom prst="line">
              <a:avLst/>
            </a:prstGeom>
            <a:noFill/>
            <a:ln w="936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157284" name="AutoShape 85"/>
            <xdr:cNvSpPr>
              <a:spLocks/>
            </xdr:cNvSpPr>
          </xdr:nvSpPr>
          <xdr:spPr bwMode="auto">
            <a:xfrm>
              <a:off x="12220575" y="40271700"/>
              <a:ext cx="66675" cy="276225"/>
            </a:xfrm>
            <a:custGeom>
              <a:avLst/>
              <a:gdLst>
                <a:gd name="T0" fmla="*/ 2147483647 w 246"/>
                <a:gd name="T1" fmla="*/ 0 h 851"/>
                <a:gd name="T2" fmla="*/ 2147483647 w 246"/>
                <a:gd name="T3" fmla="*/ 2147483647 h 851"/>
                <a:gd name="T4" fmla="*/ 2147483647 w 246"/>
                <a:gd name="T5" fmla="*/ 2147483647 h 851"/>
                <a:gd name="T6" fmla="*/ 0 60000 65536"/>
                <a:gd name="T7" fmla="*/ 0 60000 65536"/>
                <a:gd name="T8" fmla="*/ 0 60000 65536"/>
              </a:gdLst>
              <a:ahLst/>
              <a:cxnLst>
                <a:cxn ang="T6">
                  <a:pos x="T0" y="T1"/>
                </a:cxn>
                <a:cxn ang="T7">
                  <a:pos x="T2" y="T3"/>
                </a:cxn>
                <a:cxn ang="T8">
                  <a:pos x="T4" y="T5"/>
                </a:cxn>
              </a:cxnLst>
              <a:rect l="0" t="0" r="r" b="b"/>
              <a:pathLst>
                <a:path w="246" h="851">
                  <a:moveTo>
                    <a:pt x="245" y="0"/>
                  </a:moveTo>
                  <a:cubicBezTo>
                    <a:pt x="0" y="213"/>
                    <a:pt x="72" y="545"/>
                    <a:pt x="59" y="824"/>
                  </a:cubicBezTo>
                  <a:lnTo>
                    <a:pt x="86" y="850"/>
                  </a:lnTo>
                </a:path>
              </a:pathLst>
            </a:custGeom>
            <a:noFill/>
            <a:ln w="9360" cap="flat">
              <a:solidFill>
                <a:srgbClr val="000000"/>
              </a:solidFill>
              <a:round/>
              <a:headEnd/>
              <a:tailEnd type="triangle" w="med" len="me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sp macro="" textlink="">
        <xdr:nvSpPr>
          <xdr:cNvPr id="260" name="テキスト ボックス 259"/>
          <xdr:cNvSpPr txBox="1"/>
        </xdr:nvSpPr>
        <xdr:spPr>
          <a:xfrm>
            <a:off x="11725275" y="39471600"/>
            <a:ext cx="371475" cy="257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θ</a:t>
            </a:r>
            <a:endParaRPr kumimoji="1" lang="ja-JP" altLang="en-US" sz="1100"/>
          </a:p>
        </xdr:txBody>
      </xdr:sp>
      <xdr:sp macro="" textlink="">
        <xdr:nvSpPr>
          <xdr:cNvPr id="261" name="テキスト ボックス 260"/>
          <xdr:cNvSpPr txBox="1"/>
        </xdr:nvSpPr>
        <xdr:spPr>
          <a:xfrm>
            <a:off x="14077950" y="38871525"/>
            <a:ext cx="866775" cy="257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y=m*x+h</a:t>
            </a:r>
            <a:endParaRPr kumimoji="1" lang="ja-JP" altLang="en-US" sz="1100"/>
          </a:p>
        </xdr:txBody>
      </xdr:sp>
      <xdr:sp macro="" textlink="">
        <xdr:nvSpPr>
          <xdr:cNvPr id="262" name="テキスト ボックス 261"/>
          <xdr:cNvSpPr txBox="1"/>
        </xdr:nvSpPr>
        <xdr:spPr>
          <a:xfrm>
            <a:off x="14077950" y="39947850"/>
            <a:ext cx="866775" cy="257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y=m'*x+h'</a:t>
            </a:r>
          </a:p>
          <a:p>
            <a:endParaRPr kumimoji="1" lang="ja-JP" altLang="en-US" sz="1100"/>
          </a:p>
        </xdr:txBody>
      </xdr:sp>
    </xdr:grpSp>
    <xdr:clientData/>
  </xdr:twoCellAnchor>
  <xdr:twoCellAnchor>
    <xdr:from>
      <xdr:col>11</xdr:col>
      <xdr:colOff>771525</xdr:colOff>
      <xdr:row>269</xdr:row>
      <xdr:rowOff>142875</xdr:rowOff>
    </xdr:from>
    <xdr:to>
      <xdr:col>19</xdr:col>
      <xdr:colOff>19050</xdr:colOff>
      <xdr:row>290</xdr:row>
      <xdr:rowOff>66675</xdr:rowOff>
    </xdr:to>
    <xdr:grpSp>
      <xdr:nvGrpSpPr>
        <xdr:cNvPr id="27" name="グループ化 26"/>
        <xdr:cNvGrpSpPr/>
      </xdr:nvGrpSpPr>
      <xdr:grpSpPr>
        <a:xfrm>
          <a:off x="8029575" y="43700700"/>
          <a:ext cx="6105525" cy="3324225"/>
          <a:chOff x="10668000" y="43824525"/>
          <a:chExt cx="6105525" cy="3324225"/>
        </a:xfrm>
      </xdr:grpSpPr>
      <xdr:sp macro="" textlink="">
        <xdr:nvSpPr>
          <xdr:cNvPr id="1157238" name="AutoShape 1"/>
          <xdr:cNvSpPr>
            <a:spLocks noChangeArrowheads="1"/>
          </xdr:cNvSpPr>
        </xdr:nvSpPr>
        <xdr:spPr bwMode="auto">
          <a:xfrm rot="16200000">
            <a:off x="12463462" y="43734038"/>
            <a:ext cx="3324225" cy="3505200"/>
          </a:xfrm>
          <a:custGeom>
            <a:avLst/>
            <a:gdLst>
              <a:gd name="T0" fmla="*/ 2147483647 w 21600"/>
              <a:gd name="T1" fmla="*/ 0 h 21600"/>
              <a:gd name="T2" fmla="*/ 2147483647 w 21600"/>
              <a:gd name="T3" fmla="*/ 2147483647 h 21600"/>
              <a:gd name="T4" fmla="*/ 2147483647 w 21600"/>
              <a:gd name="T5" fmla="*/ 2147483647 h 21600"/>
              <a:gd name="T6" fmla="*/ 2147483647 w 21600"/>
              <a:gd name="T7" fmla="*/ 2147483647 h 21600"/>
              <a:gd name="T8" fmla="*/ 0 60000 65536"/>
              <a:gd name="T9" fmla="*/ 0 60000 65536"/>
              <a:gd name="T10" fmla="*/ 0 60000 65536"/>
              <a:gd name="T11" fmla="*/ 0 60000 65536"/>
              <a:gd name="T12" fmla="*/ 1639 w 21600"/>
              <a:gd name="T13" fmla="*/ 0 h 21600"/>
              <a:gd name="T14" fmla="*/ 19961 w 21600"/>
              <a:gd name="T15" fmla="*/ 7938 h 21600"/>
            </a:gdLst>
            <a:ahLst/>
            <a:cxnLst>
              <a:cxn ang="T8">
                <a:pos x="T0" y="T1"/>
              </a:cxn>
              <a:cxn ang="T9">
                <a:pos x="T2" y="T3"/>
              </a:cxn>
              <a:cxn ang="T10">
                <a:pos x="T4" y="T5"/>
              </a:cxn>
              <a:cxn ang="T11">
                <a:pos x="T6" y="T7"/>
              </a:cxn>
            </a:cxnLst>
            <a:rect l="T12" t="T13" r="T14" b="T15"/>
            <a:pathLst>
              <a:path w="21600" h="21600">
                <a:moveTo>
                  <a:pt x="6943" y="7012"/>
                </a:moveTo>
                <a:cubicBezTo>
                  <a:pt x="7959" y="5977"/>
                  <a:pt x="9349" y="5394"/>
                  <a:pt x="10800" y="5395"/>
                </a:cubicBezTo>
                <a:cubicBezTo>
                  <a:pt x="12250" y="5395"/>
                  <a:pt x="13640" y="5977"/>
                  <a:pt x="14656" y="7012"/>
                </a:cubicBezTo>
                <a:lnTo>
                  <a:pt x="18505" y="3232"/>
                </a:lnTo>
                <a:cubicBezTo>
                  <a:pt x="16474" y="1164"/>
                  <a:pt x="13698" y="-1"/>
                  <a:pt x="10799" y="0"/>
                </a:cubicBezTo>
                <a:cubicBezTo>
                  <a:pt x="7901" y="0"/>
                  <a:pt x="5125" y="1164"/>
                  <a:pt x="3094" y="3232"/>
                </a:cubicBezTo>
                <a:lnTo>
                  <a:pt x="6943" y="7012"/>
                </a:lnTo>
                <a:close/>
              </a:path>
            </a:pathLst>
          </a:custGeom>
          <a:noFill/>
          <a:ln w="9360" cap="flat">
            <a:solidFill>
              <a:srgbClr val="000000"/>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157321" name="Line 100"/>
          <xdr:cNvSpPr>
            <a:spLocks noChangeShapeType="1"/>
          </xdr:cNvSpPr>
        </xdr:nvSpPr>
        <xdr:spPr bwMode="auto">
          <a:xfrm>
            <a:off x="14478000" y="45491400"/>
            <a:ext cx="1676400" cy="0"/>
          </a:xfrm>
          <a:prstGeom prst="line">
            <a:avLst/>
          </a:prstGeom>
          <a:noFill/>
          <a:ln w="9360">
            <a:solidFill>
              <a:srgbClr val="000000"/>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157322" name="Line 101"/>
          <xdr:cNvSpPr>
            <a:spLocks noChangeShapeType="1"/>
          </xdr:cNvSpPr>
        </xdr:nvSpPr>
        <xdr:spPr bwMode="auto">
          <a:xfrm>
            <a:off x="12363450" y="45005625"/>
            <a:ext cx="9525" cy="942975"/>
          </a:xfrm>
          <a:prstGeom prst="line">
            <a:avLst/>
          </a:prstGeom>
          <a:noFill/>
          <a:ln w="9360">
            <a:solidFill>
              <a:srgbClr val="80808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157323" name="Line 102"/>
          <xdr:cNvSpPr>
            <a:spLocks noChangeShapeType="1"/>
          </xdr:cNvSpPr>
        </xdr:nvSpPr>
        <xdr:spPr bwMode="auto">
          <a:xfrm>
            <a:off x="13249275" y="44986575"/>
            <a:ext cx="0" cy="990600"/>
          </a:xfrm>
          <a:prstGeom prst="line">
            <a:avLst/>
          </a:prstGeom>
          <a:noFill/>
          <a:ln w="9360">
            <a:solidFill>
              <a:srgbClr val="80808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157324" name="Line 103"/>
          <xdr:cNvSpPr>
            <a:spLocks noChangeShapeType="1"/>
          </xdr:cNvSpPr>
        </xdr:nvSpPr>
        <xdr:spPr bwMode="auto">
          <a:xfrm>
            <a:off x="14954250" y="45005625"/>
            <a:ext cx="0" cy="962025"/>
          </a:xfrm>
          <a:prstGeom prst="line">
            <a:avLst/>
          </a:prstGeom>
          <a:noFill/>
          <a:ln w="9360">
            <a:solidFill>
              <a:srgbClr val="80808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157325" name="Line 104"/>
          <xdr:cNvSpPr>
            <a:spLocks noChangeShapeType="1"/>
          </xdr:cNvSpPr>
        </xdr:nvSpPr>
        <xdr:spPr bwMode="auto">
          <a:xfrm flipV="1">
            <a:off x="10753725" y="45491400"/>
            <a:ext cx="2962275" cy="0"/>
          </a:xfrm>
          <a:prstGeom prst="line">
            <a:avLst/>
          </a:prstGeom>
          <a:noFill/>
          <a:ln w="936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157326" name="Line 105"/>
          <xdr:cNvSpPr>
            <a:spLocks noChangeShapeType="1"/>
          </xdr:cNvSpPr>
        </xdr:nvSpPr>
        <xdr:spPr bwMode="auto">
          <a:xfrm>
            <a:off x="13725525" y="45491400"/>
            <a:ext cx="762000" cy="0"/>
          </a:xfrm>
          <a:prstGeom prst="line">
            <a:avLst/>
          </a:prstGeom>
          <a:noFill/>
          <a:ln w="9360">
            <a:solidFill>
              <a:srgbClr val="000000"/>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fLocksText="0">
        <xdr:nvSpPr>
          <xdr:cNvPr id="10332" name="Text 59"/>
          <xdr:cNvSpPr txBox="1">
            <a:spLocks noChangeArrowheads="1"/>
          </xdr:cNvSpPr>
        </xdr:nvSpPr>
        <xdr:spPr bwMode="auto">
          <a:xfrm>
            <a:off x="16287750" y="45415200"/>
            <a:ext cx="485775" cy="1905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F"/>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0" rIns="0" bIns="0" anchor="t"/>
          <a:lstStyle/>
          <a:p>
            <a:pPr algn="l" rtl="0">
              <a:defRPr sz="1000"/>
            </a:pPr>
            <a:r>
              <a:rPr lang="ja-JP" altLang="en-US" sz="1200" b="0" i="0" u="none" strike="noStrike" baseline="0">
                <a:solidFill>
                  <a:srgbClr val="000000"/>
                </a:solidFill>
                <a:latin typeface="Times New Roman"/>
                <a:cs typeface="Times New Roman"/>
              </a:rPr>
              <a:t>X</a:t>
            </a:r>
          </a:p>
          <a:p>
            <a:pPr algn="l" rtl="0">
              <a:defRPr sz="1000"/>
            </a:pPr>
            <a:endParaRPr lang="ja-JP" altLang="en-US" sz="1200" b="0" i="0" u="none" strike="noStrike" baseline="0">
              <a:solidFill>
                <a:srgbClr val="000000"/>
              </a:solidFill>
              <a:latin typeface="Times New Roman"/>
              <a:cs typeface="Times New Roman"/>
            </a:endParaRPr>
          </a:p>
        </xdr:txBody>
      </xdr:sp>
      <xdr:sp macro="" textlink="">
        <xdr:nvSpPr>
          <xdr:cNvPr id="1157328" name="Line 107"/>
          <xdr:cNvSpPr>
            <a:spLocks noChangeShapeType="1"/>
          </xdr:cNvSpPr>
        </xdr:nvSpPr>
        <xdr:spPr bwMode="auto">
          <a:xfrm flipV="1">
            <a:off x="11201400" y="44853225"/>
            <a:ext cx="0" cy="628650"/>
          </a:xfrm>
          <a:prstGeom prst="line">
            <a:avLst/>
          </a:prstGeom>
          <a:noFill/>
          <a:ln w="936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fLocksText="0">
        <xdr:nvSpPr>
          <xdr:cNvPr id="10335" name="Text 59"/>
          <xdr:cNvSpPr txBox="1">
            <a:spLocks noChangeArrowheads="1"/>
          </xdr:cNvSpPr>
        </xdr:nvSpPr>
        <xdr:spPr bwMode="auto">
          <a:xfrm>
            <a:off x="12287250" y="44767500"/>
            <a:ext cx="485775"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F"/>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0" rIns="0" bIns="0" anchor="t"/>
          <a:lstStyle/>
          <a:p>
            <a:pPr algn="l" rtl="0">
              <a:defRPr sz="1000"/>
            </a:pPr>
            <a:r>
              <a:rPr lang="ja-JP" altLang="en-US" sz="1200" b="0" i="0" u="none" strike="noStrike" baseline="0">
                <a:solidFill>
                  <a:srgbClr val="000000"/>
                </a:solidFill>
                <a:latin typeface="Times New Roman"/>
                <a:cs typeface="Times New Roman"/>
              </a:rPr>
              <a:t>y</a:t>
            </a:r>
          </a:p>
        </xdr:txBody>
      </xdr:sp>
      <xdr:sp macro="" textlink="">
        <xdr:nvSpPr>
          <xdr:cNvPr id="1157330" name="Line 110"/>
          <xdr:cNvSpPr>
            <a:spLocks noChangeShapeType="1"/>
          </xdr:cNvSpPr>
        </xdr:nvSpPr>
        <xdr:spPr bwMode="auto">
          <a:xfrm>
            <a:off x="12363450" y="45500925"/>
            <a:ext cx="485775" cy="0"/>
          </a:xfrm>
          <a:prstGeom prst="line">
            <a:avLst/>
          </a:prstGeom>
          <a:noFill/>
          <a:ln w="9360">
            <a:solidFill>
              <a:srgbClr val="0000FF"/>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157331" name="Line 111"/>
          <xdr:cNvSpPr>
            <a:spLocks noChangeShapeType="1"/>
          </xdr:cNvSpPr>
        </xdr:nvSpPr>
        <xdr:spPr bwMode="auto">
          <a:xfrm flipV="1">
            <a:off x="12363450" y="44977050"/>
            <a:ext cx="0" cy="504825"/>
          </a:xfrm>
          <a:prstGeom prst="line">
            <a:avLst/>
          </a:prstGeom>
          <a:noFill/>
          <a:ln w="9360">
            <a:solidFill>
              <a:srgbClr val="0000FF"/>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fLocksText="0">
        <xdr:nvSpPr>
          <xdr:cNvPr id="10338" name="Text 59"/>
          <xdr:cNvSpPr txBox="1">
            <a:spLocks noChangeArrowheads="1"/>
          </xdr:cNvSpPr>
        </xdr:nvSpPr>
        <xdr:spPr bwMode="auto">
          <a:xfrm>
            <a:off x="12868275" y="45329475"/>
            <a:ext cx="209550" cy="1905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F"/>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0" rIns="0" bIns="0" anchor="t"/>
          <a:lstStyle/>
          <a:p>
            <a:pPr algn="l" rtl="0">
              <a:defRPr sz="1000"/>
            </a:pPr>
            <a:r>
              <a:rPr lang="ja-JP" altLang="en-US" sz="1200" b="0" i="0" u="none" strike="noStrike" baseline="0">
                <a:solidFill>
                  <a:srgbClr val="000000"/>
                </a:solidFill>
                <a:latin typeface="Times New Roman"/>
                <a:cs typeface="Times New Roman"/>
              </a:rPr>
              <a:t>x</a:t>
            </a:r>
          </a:p>
        </xdr:txBody>
      </xdr:sp>
      <xdr:sp macro="" textlink="">
        <xdr:nvSpPr>
          <xdr:cNvPr id="1157333" name="Line 113"/>
          <xdr:cNvSpPr>
            <a:spLocks noChangeShapeType="1"/>
          </xdr:cNvSpPr>
        </xdr:nvSpPr>
        <xdr:spPr bwMode="auto">
          <a:xfrm flipV="1">
            <a:off x="11287125" y="45110400"/>
            <a:ext cx="1143000" cy="190500"/>
          </a:xfrm>
          <a:prstGeom prst="line">
            <a:avLst/>
          </a:prstGeom>
          <a:noFill/>
          <a:ln w="9360">
            <a:solidFill>
              <a:srgbClr val="FF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157334" name="Line 114"/>
          <xdr:cNvSpPr>
            <a:spLocks noChangeShapeType="1"/>
          </xdr:cNvSpPr>
        </xdr:nvSpPr>
        <xdr:spPr bwMode="auto">
          <a:xfrm>
            <a:off x="12420600" y="45110400"/>
            <a:ext cx="866775" cy="152400"/>
          </a:xfrm>
          <a:prstGeom prst="line">
            <a:avLst/>
          </a:prstGeom>
          <a:noFill/>
          <a:ln w="9360">
            <a:solidFill>
              <a:srgbClr val="FF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157335" name="Line 115"/>
          <xdr:cNvSpPr>
            <a:spLocks noChangeShapeType="1"/>
          </xdr:cNvSpPr>
        </xdr:nvSpPr>
        <xdr:spPr bwMode="auto">
          <a:xfrm flipH="1">
            <a:off x="13268325" y="45243750"/>
            <a:ext cx="495300" cy="19050"/>
          </a:xfrm>
          <a:prstGeom prst="line">
            <a:avLst/>
          </a:prstGeom>
          <a:noFill/>
          <a:ln w="9360">
            <a:solidFill>
              <a:srgbClr val="FF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157336" name="Line 116"/>
          <xdr:cNvSpPr>
            <a:spLocks noChangeShapeType="1"/>
          </xdr:cNvSpPr>
        </xdr:nvSpPr>
        <xdr:spPr bwMode="auto">
          <a:xfrm flipV="1">
            <a:off x="14554200" y="45119925"/>
            <a:ext cx="361950" cy="104775"/>
          </a:xfrm>
          <a:prstGeom prst="line">
            <a:avLst/>
          </a:prstGeom>
          <a:noFill/>
          <a:ln w="9360">
            <a:solidFill>
              <a:srgbClr val="FF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157337" name="Line 118"/>
          <xdr:cNvSpPr>
            <a:spLocks noChangeShapeType="1"/>
          </xdr:cNvSpPr>
        </xdr:nvSpPr>
        <xdr:spPr bwMode="auto">
          <a:xfrm flipH="1">
            <a:off x="14287500" y="45224700"/>
            <a:ext cx="295275" cy="85725"/>
          </a:xfrm>
          <a:prstGeom prst="line">
            <a:avLst/>
          </a:prstGeom>
          <a:noFill/>
          <a:ln w="9360">
            <a:solidFill>
              <a:srgbClr val="FF0000"/>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157338" name="Line 119"/>
          <xdr:cNvSpPr>
            <a:spLocks noChangeShapeType="1"/>
          </xdr:cNvSpPr>
        </xdr:nvSpPr>
        <xdr:spPr bwMode="auto">
          <a:xfrm>
            <a:off x="14897100" y="45119925"/>
            <a:ext cx="542925" cy="85725"/>
          </a:xfrm>
          <a:prstGeom prst="line">
            <a:avLst/>
          </a:prstGeom>
          <a:noFill/>
          <a:ln w="9360">
            <a:solidFill>
              <a:srgbClr val="FF0000"/>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157339" name="Line 120"/>
          <xdr:cNvSpPr>
            <a:spLocks noChangeShapeType="1"/>
          </xdr:cNvSpPr>
        </xdr:nvSpPr>
        <xdr:spPr bwMode="auto">
          <a:xfrm>
            <a:off x="11220450" y="45815250"/>
            <a:ext cx="1133475" cy="0"/>
          </a:xfrm>
          <a:prstGeom prst="line">
            <a:avLst/>
          </a:prstGeom>
          <a:noFill/>
          <a:ln w="9360">
            <a:solidFill>
              <a:srgbClr val="808080"/>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157340" name="Line 121"/>
          <xdr:cNvSpPr>
            <a:spLocks noChangeShapeType="1"/>
          </xdr:cNvSpPr>
        </xdr:nvSpPr>
        <xdr:spPr bwMode="auto">
          <a:xfrm>
            <a:off x="12353925" y="45815250"/>
            <a:ext cx="895350" cy="0"/>
          </a:xfrm>
          <a:prstGeom prst="line">
            <a:avLst/>
          </a:prstGeom>
          <a:noFill/>
          <a:ln w="9360">
            <a:solidFill>
              <a:srgbClr val="808080"/>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157341" name="Line 122"/>
          <xdr:cNvSpPr>
            <a:spLocks noChangeShapeType="1"/>
          </xdr:cNvSpPr>
        </xdr:nvSpPr>
        <xdr:spPr bwMode="auto">
          <a:xfrm>
            <a:off x="13239750" y="45824775"/>
            <a:ext cx="600075" cy="0"/>
          </a:xfrm>
          <a:prstGeom prst="line">
            <a:avLst/>
          </a:prstGeom>
          <a:noFill/>
          <a:ln w="9360">
            <a:solidFill>
              <a:srgbClr val="80808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157342" name="Line 123"/>
          <xdr:cNvSpPr>
            <a:spLocks noChangeShapeType="1"/>
          </xdr:cNvSpPr>
        </xdr:nvSpPr>
        <xdr:spPr bwMode="auto">
          <a:xfrm>
            <a:off x="14497050" y="45824775"/>
            <a:ext cx="457200" cy="0"/>
          </a:xfrm>
          <a:prstGeom prst="line">
            <a:avLst/>
          </a:prstGeom>
          <a:noFill/>
          <a:ln w="9360">
            <a:solidFill>
              <a:srgbClr val="808080"/>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157343" name="Oval 124"/>
          <xdr:cNvSpPr>
            <a:spLocks noChangeArrowheads="1"/>
          </xdr:cNvSpPr>
        </xdr:nvSpPr>
        <xdr:spPr bwMode="auto">
          <a:xfrm>
            <a:off x="14106525" y="44757975"/>
            <a:ext cx="847725" cy="1438275"/>
          </a:xfrm>
          <a:prstGeom prst="ellipse">
            <a:avLst/>
          </a:prstGeom>
          <a:noFill/>
          <a:ln w="9360">
            <a:solidFill>
              <a:srgbClr val="000000"/>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157344" name="Rectangle 125"/>
          <xdr:cNvSpPr>
            <a:spLocks noChangeArrowheads="1"/>
          </xdr:cNvSpPr>
        </xdr:nvSpPr>
        <xdr:spPr bwMode="auto">
          <a:xfrm>
            <a:off x="13258800" y="44310300"/>
            <a:ext cx="1866900" cy="628650"/>
          </a:xfrm>
          <a:prstGeom prst="rect">
            <a:avLst/>
          </a:prstGeom>
          <a:solidFill>
            <a:srgbClr val="FFFFFF"/>
          </a:solidFill>
          <a:ln>
            <a:noFill/>
          </a:ln>
          <a:effectLst/>
          <a:extLst>
            <a:ext uri="{91240B29-F687-4F45-9708-019B960494DF}">
              <a14:hiddenLine xmlns:a14="http://schemas.microsoft.com/office/drawing/2010/main" w="9525">
                <a:solidFill>
                  <a:srgbClr val="3465AF"/>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157346" name="Rectangle 127"/>
          <xdr:cNvSpPr>
            <a:spLocks noChangeArrowheads="1"/>
          </xdr:cNvSpPr>
        </xdr:nvSpPr>
        <xdr:spPr bwMode="auto">
          <a:xfrm>
            <a:off x="13992225" y="44805600"/>
            <a:ext cx="333375" cy="1314450"/>
          </a:xfrm>
          <a:prstGeom prst="rect">
            <a:avLst/>
          </a:prstGeom>
          <a:solidFill>
            <a:srgbClr val="FFFFFF"/>
          </a:solidFill>
          <a:ln>
            <a:noFill/>
          </a:ln>
          <a:effectLst/>
          <a:extLst>
            <a:ext uri="{91240B29-F687-4F45-9708-019B960494DF}">
              <a14:hiddenLine xmlns:a14="http://schemas.microsoft.com/office/drawing/2010/main" w="9525">
                <a:solidFill>
                  <a:srgbClr val="3465AF"/>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fLocksText="0">
        <xdr:nvSpPr>
          <xdr:cNvPr id="10353" name="Text 128"/>
          <xdr:cNvSpPr txBox="1">
            <a:spLocks noChangeArrowheads="1"/>
          </xdr:cNvSpPr>
        </xdr:nvSpPr>
        <xdr:spPr bwMode="auto">
          <a:xfrm>
            <a:off x="11534775" y="44700825"/>
            <a:ext cx="714375" cy="2476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F"/>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0" rIns="0" bIns="0" anchor="t"/>
          <a:lstStyle/>
          <a:p>
            <a:pPr algn="l" rtl="0">
              <a:defRPr sz="1000"/>
            </a:pPr>
            <a:r>
              <a:rPr lang="ja-JP" altLang="en-US" sz="1200" b="0" i="0" u="none" strike="noStrike" baseline="0">
                <a:solidFill>
                  <a:srgbClr val="000000"/>
                </a:solidFill>
                <a:latin typeface="ＭＳ Ｐ明朝"/>
                <a:ea typeface="ＭＳ Ｐ明朝"/>
              </a:rPr>
              <a:t>領域</a:t>
            </a:r>
            <a:r>
              <a:rPr lang="ja-JP" altLang="en-US" sz="1200" b="0" i="0" u="none" strike="noStrike" baseline="0">
                <a:solidFill>
                  <a:srgbClr val="000000"/>
                </a:solidFill>
                <a:latin typeface="Times New Roman"/>
                <a:ea typeface="ＭＳ Ｐ明朝"/>
                <a:cs typeface="Times New Roman"/>
              </a:rPr>
              <a:t>1</a:t>
            </a:r>
            <a:endParaRPr lang="ja-JP" altLang="en-US" sz="1200" b="0" i="0" u="none" strike="noStrike" baseline="0">
              <a:solidFill>
                <a:srgbClr val="000000"/>
              </a:solidFill>
              <a:latin typeface="Times New Roman"/>
              <a:cs typeface="Times New Roman"/>
            </a:endParaRPr>
          </a:p>
        </xdr:txBody>
      </xdr:sp>
      <xdr:sp macro="" textlink="" fLocksText="0">
        <xdr:nvSpPr>
          <xdr:cNvPr id="10354" name="Text 129"/>
          <xdr:cNvSpPr txBox="1">
            <a:spLocks noChangeArrowheads="1"/>
          </xdr:cNvSpPr>
        </xdr:nvSpPr>
        <xdr:spPr bwMode="auto">
          <a:xfrm>
            <a:off x="12744450" y="44681775"/>
            <a:ext cx="704850" cy="2381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F"/>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0" rIns="0" bIns="0" anchor="t"/>
          <a:lstStyle/>
          <a:p>
            <a:pPr algn="l" rtl="0">
              <a:defRPr sz="1000"/>
            </a:pPr>
            <a:r>
              <a:rPr lang="ja-JP" altLang="en-US" sz="1200" b="0" i="0" u="none" strike="noStrike" baseline="0">
                <a:solidFill>
                  <a:srgbClr val="000000"/>
                </a:solidFill>
                <a:latin typeface="ＭＳ Ｐ明朝"/>
                <a:ea typeface="ＭＳ Ｐ明朝"/>
              </a:rPr>
              <a:t>領域</a:t>
            </a:r>
            <a:r>
              <a:rPr lang="ja-JP" altLang="en-US" sz="1200" b="0" i="0" u="none" strike="noStrike" baseline="0">
                <a:solidFill>
                  <a:srgbClr val="000000"/>
                </a:solidFill>
                <a:latin typeface="Times New Roman"/>
                <a:ea typeface="ＭＳ Ｐ明朝"/>
                <a:cs typeface="Times New Roman"/>
              </a:rPr>
              <a:t>2</a:t>
            </a:r>
            <a:endParaRPr lang="ja-JP" altLang="en-US" sz="1200" b="0" i="0" u="none" strike="noStrike" baseline="0">
              <a:solidFill>
                <a:srgbClr val="000000"/>
              </a:solidFill>
              <a:latin typeface="Times New Roman"/>
              <a:cs typeface="Times New Roman"/>
            </a:endParaRPr>
          </a:p>
        </xdr:txBody>
      </xdr:sp>
      <xdr:sp macro="" textlink="" fLocksText="0">
        <xdr:nvSpPr>
          <xdr:cNvPr id="10355" name="Text 130"/>
          <xdr:cNvSpPr txBox="1">
            <a:spLocks noChangeArrowheads="1"/>
          </xdr:cNvSpPr>
        </xdr:nvSpPr>
        <xdr:spPr bwMode="auto">
          <a:xfrm>
            <a:off x="14316075" y="44700825"/>
            <a:ext cx="704850" cy="2476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F"/>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0" rIns="0" bIns="0" anchor="t"/>
          <a:lstStyle/>
          <a:p>
            <a:pPr algn="l" rtl="0">
              <a:defRPr sz="1000"/>
            </a:pPr>
            <a:r>
              <a:rPr lang="ja-JP" altLang="en-US" sz="1200" b="0" i="0" u="none" strike="noStrike" baseline="0">
                <a:solidFill>
                  <a:srgbClr val="000000"/>
                </a:solidFill>
                <a:latin typeface="ＭＳ Ｐ明朝"/>
                <a:ea typeface="ＭＳ Ｐ明朝"/>
              </a:rPr>
              <a:t>領域</a:t>
            </a:r>
            <a:r>
              <a:rPr lang="ja-JP" altLang="en-US" sz="1200" b="0" i="0" u="none" strike="noStrike" baseline="0">
                <a:solidFill>
                  <a:srgbClr val="000000"/>
                </a:solidFill>
                <a:latin typeface="Times New Roman"/>
                <a:ea typeface="ＭＳ Ｐ明朝"/>
                <a:cs typeface="Times New Roman"/>
              </a:rPr>
              <a:t>i</a:t>
            </a:r>
            <a:endParaRPr lang="ja-JP" altLang="en-US" sz="1200" b="0" i="0" u="none" strike="noStrike" baseline="0">
              <a:solidFill>
                <a:srgbClr val="000000"/>
              </a:solidFill>
              <a:latin typeface="Times New Roman"/>
              <a:cs typeface="Times New Roman"/>
            </a:endParaRPr>
          </a:p>
        </xdr:txBody>
      </xdr:sp>
      <xdr:sp macro="" textlink="">
        <xdr:nvSpPr>
          <xdr:cNvPr id="1157350" name="Line 131"/>
          <xdr:cNvSpPr>
            <a:spLocks noChangeShapeType="1"/>
          </xdr:cNvSpPr>
        </xdr:nvSpPr>
        <xdr:spPr bwMode="auto">
          <a:xfrm flipV="1">
            <a:off x="14811375" y="44577000"/>
            <a:ext cx="466725" cy="333375"/>
          </a:xfrm>
          <a:prstGeom prst="line">
            <a:avLst/>
          </a:prstGeom>
          <a:noFill/>
          <a:ln w="9360">
            <a:solidFill>
              <a:srgbClr val="808080"/>
            </a:solidFill>
            <a:round/>
            <a:headEnd type="triangle" w="med" len="me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fLocksText="0">
        <xdr:nvSpPr>
          <xdr:cNvPr id="10357" name="Text 132"/>
          <xdr:cNvSpPr txBox="1">
            <a:spLocks noChangeArrowheads="1"/>
          </xdr:cNvSpPr>
        </xdr:nvSpPr>
        <xdr:spPr bwMode="auto">
          <a:xfrm>
            <a:off x="15344775" y="44396025"/>
            <a:ext cx="714375" cy="2476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F"/>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0" rIns="0" bIns="0" anchor="t"/>
          <a:lstStyle/>
          <a:p>
            <a:pPr algn="l" rtl="0">
              <a:defRPr sz="1000"/>
            </a:pPr>
            <a:r>
              <a:rPr lang="ja-JP" altLang="en-US" sz="1200" b="0" i="0" u="none" strike="noStrike" baseline="0">
                <a:solidFill>
                  <a:srgbClr val="000000"/>
                </a:solidFill>
                <a:latin typeface="ＭＳ Ｐ明朝"/>
                <a:ea typeface="ＭＳ Ｐ明朝"/>
              </a:rPr>
              <a:t>界面</a:t>
            </a:r>
            <a:r>
              <a:rPr lang="ja-JP" altLang="en-US" sz="1200" b="0" i="0" u="none" strike="noStrike" baseline="0">
                <a:solidFill>
                  <a:srgbClr val="000000"/>
                </a:solidFill>
                <a:latin typeface="Times New Roman"/>
                <a:ea typeface="ＭＳ Ｐ明朝"/>
                <a:cs typeface="Times New Roman"/>
              </a:rPr>
              <a:t>i</a:t>
            </a:r>
            <a:endParaRPr lang="ja-JP" altLang="en-US" sz="1200" b="0" i="0" u="none" strike="noStrike" baseline="0">
              <a:solidFill>
                <a:srgbClr val="000000"/>
              </a:solidFill>
              <a:latin typeface="Times New Roman"/>
              <a:cs typeface="Times New Roman"/>
            </a:endParaRPr>
          </a:p>
        </xdr:txBody>
      </xdr:sp>
      <xdr:sp macro="" textlink="">
        <xdr:nvSpPr>
          <xdr:cNvPr id="1157352" name="Line 133"/>
          <xdr:cNvSpPr>
            <a:spLocks noChangeShapeType="1"/>
          </xdr:cNvSpPr>
        </xdr:nvSpPr>
        <xdr:spPr bwMode="auto">
          <a:xfrm flipH="1" flipV="1">
            <a:off x="12306300" y="44577000"/>
            <a:ext cx="190500" cy="276225"/>
          </a:xfrm>
          <a:prstGeom prst="line">
            <a:avLst/>
          </a:prstGeom>
          <a:noFill/>
          <a:ln w="9360">
            <a:solidFill>
              <a:srgbClr val="808080"/>
            </a:solidFill>
            <a:round/>
            <a:headEnd type="triangle" w="med" len="me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fLocksText="0">
        <xdr:nvSpPr>
          <xdr:cNvPr id="10359" name="Text 134"/>
          <xdr:cNvSpPr txBox="1">
            <a:spLocks noChangeArrowheads="1"/>
          </xdr:cNvSpPr>
        </xdr:nvSpPr>
        <xdr:spPr bwMode="auto">
          <a:xfrm>
            <a:off x="11972925" y="44367450"/>
            <a:ext cx="704850" cy="2476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F"/>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0" rIns="0" bIns="0" anchor="t"/>
          <a:lstStyle/>
          <a:p>
            <a:pPr algn="l" rtl="0">
              <a:defRPr sz="1000"/>
            </a:pPr>
            <a:r>
              <a:rPr lang="ja-JP" altLang="en-US" sz="1200" b="0" i="0" u="none" strike="noStrike" baseline="0">
                <a:solidFill>
                  <a:srgbClr val="000000"/>
                </a:solidFill>
                <a:latin typeface="ＭＳ Ｐ明朝"/>
                <a:ea typeface="ＭＳ Ｐ明朝"/>
              </a:rPr>
              <a:t>界面</a:t>
            </a:r>
            <a:r>
              <a:rPr lang="ja-JP" altLang="en-US" sz="1200" b="0" i="0" u="none" strike="noStrike" baseline="0">
                <a:solidFill>
                  <a:srgbClr val="000000"/>
                </a:solidFill>
                <a:latin typeface="Times New Roman"/>
                <a:ea typeface="ＭＳ Ｐ明朝"/>
                <a:cs typeface="Times New Roman"/>
              </a:rPr>
              <a:t>1</a:t>
            </a:r>
            <a:endParaRPr lang="ja-JP" altLang="en-US" sz="1200" b="0" i="0" u="none" strike="noStrike" baseline="0">
              <a:solidFill>
                <a:srgbClr val="000000"/>
              </a:solidFill>
              <a:latin typeface="Times New Roman"/>
              <a:cs typeface="Times New Roman"/>
            </a:endParaRPr>
          </a:p>
        </xdr:txBody>
      </xdr:sp>
      <xdr:sp macro="" textlink="" fLocksText="0">
        <xdr:nvSpPr>
          <xdr:cNvPr id="10361" name="Text 134"/>
          <xdr:cNvSpPr txBox="1">
            <a:spLocks noChangeArrowheads="1"/>
          </xdr:cNvSpPr>
        </xdr:nvSpPr>
        <xdr:spPr bwMode="auto">
          <a:xfrm>
            <a:off x="13611225" y="44386500"/>
            <a:ext cx="714375" cy="2381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F"/>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0" rIns="0" bIns="0" anchor="t"/>
          <a:lstStyle/>
          <a:p>
            <a:pPr algn="l" rtl="0">
              <a:defRPr sz="1000"/>
            </a:pPr>
            <a:r>
              <a:rPr lang="ja-JP" altLang="en-US" sz="1200" b="0" i="0" u="none" strike="noStrike" baseline="0">
                <a:solidFill>
                  <a:srgbClr val="000000"/>
                </a:solidFill>
                <a:latin typeface="ＭＳ Ｐ明朝"/>
                <a:ea typeface="ＭＳ Ｐ明朝"/>
              </a:rPr>
              <a:t>界面2</a:t>
            </a:r>
          </a:p>
        </xdr:txBody>
      </xdr:sp>
      <xdr:sp macro="" textlink="">
        <xdr:nvSpPr>
          <xdr:cNvPr id="1157356" name="Line 137"/>
          <xdr:cNvSpPr>
            <a:spLocks noChangeShapeType="1"/>
          </xdr:cNvSpPr>
        </xdr:nvSpPr>
        <xdr:spPr bwMode="auto">
          <a:xfrm flipV="1">
            <a:off x="13249275" y="45015150"/>
            <a:ext cx="0" cy="457200"/>
          </a:xfrm>
          <a:prstGeom prst="line">
            <a:avLst/>
          </a:prstGeom>
          <a:noFill/>
          <a:ln w="9360">
            <a:solidFill>
              <a:srgbClr val="0000FF"/>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157357" name="Line 138"/>
          <xdr:cNvSpPr>
            <a:spLocks noChangeShapeType="1"/>
          </xdr:cNvSpPr>
        </xdr:nvSpPr>
        <xdr:spPr bwMode="auto">
          <a:xfrm>
            <a:off x="13249275" y="45491400"/>
            <a:ext cx="533400" cy="0"/>
          </a:xfrm>
          <a:prstGeom prst="line">
            <a:avLst/>
          </a:prstGeom>
          <a:noFill/>
          <a:ln w="9360">
            <a:solidFill>
              <a:srgbClr val="0000FF"/>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fLocksText="0">
        <xdr:nvSpPr>
          <xdr:cNvPr id="10364" name="Text 59"/>
          <xdr:cNvSpPr txBox="1">
            <a:spLocks noChangeArrowheads="1"/>
          </xdr:cNvSpPr>
        </xdr:nvSpPr>
        <xdr:spPr bwMode="auto">
          <a:xfrm>
            <a:off x="13163550" y="44805600"/>
            <a:ext cx="238125"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F"/>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0" rIns="0" bIns="0" anchor="t"/>
          <a:lstStyle/>
          <a:p>
            <a:pPr algn="l" rtl="0">
              <a:defRPr sz="1000"/>
            </a:pPr>
            <a:r>
              <a:rPr lang="ja-JP" altLang="en-US" sz="1200" b="0" i="0" u="none" strike="noStrike" baseline="0">
                <a:solidFill>
                  <a:srgbClr val="000000"/>
                </a:solidFill>
                <a:latin typeface="Times New Roman"/>
                <a:cs typeface="Times New Roman"/>
              </a:rPr>
              <a:t>y</a:t>
            </a:r>
          </a:p>
        </xdr:txBody>
      </xdr:sp>
      <xdr:sp macro="" textlink="" fLocksText="0">
        <xdr:nvSpPr>
          <xdr:cNvPr id="10365" name="Text 59"/>
          <xdr:cNvSpPr txBox="1">
            <a:spLocks noChangeArrowheads="1"/>
          </xdr:cNvSpPr>
        </xdr:nvSpPr>
        <xdr:spPr bwMode="auto">
          <a:xfrm>
            <a:off x="13849350" y="45339000"/>
            <a:ext cx="209550" cy="1905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F"/>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0" rIns="0" bIns="0" anchor="t"/>
          <a:lstStyle/>
          <a:p>
            <a:pPr algn="l" rtl="0">
              <a:defRPr sz="1000"/>
            </a:pPr>
            <a:r>
              <a:rPr lang="ja-JP" altLang="en-US" sz="1200" b="0" i="0" u="none" strike="noStrike" baseline="0">
                <a:solidFill>
                  <a:srgbClr val="000000"/>
                </a:solidFill>
                <a:latin typeface="Times New Roman"/>
                <a:cs typeface="Times New Roman"/>
              </a:rPr>
              <a:t>x</a:t>
            </a:r>
          </a:p>
        </xdr:txBody>
      </xdr:sp>
      <xdr:sp macro="" textlink="">
        <xdr:nvSpPr>
          <xdr:cNvPr id="1157360" name="Line 141"/>
          <xdr:cNvSpPr>
            <a:spLocks noChangeShapeType="1"/>
          </xdr:cNvSpPr>
        </xdr:nvSpPr>
        <xdr:spPr bwMode="auto">
          <a:xfrm flipV="1">
            <a:off x="14954250" y="45005625"/>
            <a:ext cx="0" cy="466725"/>
          </a:xfrm>
          <a:prstGeom prst="line">
            <a:avLst/>
          </a:prstGeom>
          <a:noFill/>
          <a:ln w="9360">
            <a:solidFill>
              <a:srgbClr val="0000FF"/>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157361" name="Line 142"/>
          <xdr:cNvSpPr>
            <a:spLocks noChangeShapeType="1"/>
          </xdr:cNvSpPr>
        </xdr:nvSpPr>
        <xdr:spPr bwMode="auto">
          <a:xfrm>
            <a:off x="14954250" y="45491400"/>
            <a:ext cx="523875" cy="0"/>
          </a:xfrm>
          <a:prstGeom prst="line">
            <a:avLst/>
          </a:prstGeom>
          <a:noFill/>
          <a:ln w="9360">
            <a:solidFill>
              <a:srgbClr val="0000FF"/>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fLocksText="0">
        <xdr:nvSpPr>
          <xdr:cNvPr id="10368" name="Text 59"/>
          <xdr:cNvSpPr txBox="1">
            <a:spLocks noChangeArrowheads="1"/>
          </xdr:cNvSpPr>
        </xdr:nvSpPr>
        <xdr:spPr bwMode="auto">
          <a:xfrm>
            <a:off x="14992350" y="44824650"/>
            <a:ext cx="22860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F"/>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0" rIns="0" bIns="0" anchor="t"/>
          <a:lstStyle/>
          <a:p>
            <a:pPr algn="l" rtl="0">
              <a:defRPr sz="1000"/>
            </a:pPr>
            <a:r>
              <a:rPr lang="ja-JP" altLang="en-US" sz="1200" b="0" i="0" u="none" strike="noStrike" baseline="0">
                <a:solidFill>
                  <a:srgbClr val="000000"/>
                </a:solidFill>
                <a:latin typeface="Times New Roman"/>
                <a:cs typeface="Times New Roman"/>
              </a:rPr>
              <a:t>y</a:t>
            </a:r>
          </a:p>
        </xdr:txBody>
      </xdr:sp>
      <xdr:sp macro="" textlink="" fLocksText="0">
        <xdr:nvSpPr>
          <xdr:cNvPr id="10369" name="Text 59"/>
          <xdr:cNvSpPr txBox="1">
            <a:spLocks noChangeArrowheads="1"/>
          </xdr:cNvSpPr>
        </xdr:nvSpPr>
        <xdr:spPr bwMode="auto">
          <a:xfrm>
            <a:off x="15497175" y="45319950"/>
            <a:ext cx="200025" cy="1905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F"/>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0" rIns="0" bIns="0" anchor="t"/>
          <a:lstStyle/>
          <a:p>
            <a:pPr algn="l" rtl="0">
              <a:defRPr sz="1000"/>
            </a:pPr>
            <a:r>
              <a:rPr lang="ja-JP" altLang="en-US" sz="1200" b="0" i="0" u="none" strike="noStrike" baseline="0">
                <a:solidFill>
                  <a:srgbClr val="000000"/>
                </a:solidFill>
                <a:latin typeface="Times New Roman"/>
                <a:cs typeface="Times New Roman"/>
              </a:rPr>
              <a:t>x</a:t>
            </a:r>
          </a:p>
        </xdr:txBody>
      </xdr:sp>
      <xdr:sp macro="" textlink="">
        <xdr:nvSpPr>
          <xdr:cNvPr id="1157364" name="Line 145"/>
          <xdr:cNvSpPr>
            <a:spLocks noChangeShapeType="1"/>
          </xdr:cNvSpPr>
        </xdr:nvSpPr>
        <xdr:spPr bwMode="auto">
          <a:xfrm>
            <a:off x="11201400" y="45491400"/>
            <a:ext cx="0" cy="457200"/>
          </a:xfrm>
          <a:prstGeom prst="line">
            <a:avLst/>
          </a:prstGeom>
          <a:noFill/>
          <a:ln w="9360">
            <a:solidFill>
              <a:srgbClr val="80808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157387" name="Line 159"/>
          <xdr:cNvSpPr>
            <a:spLocks noChangeShapeType="1"/>
          </xdr:cNvSpPr>
        </xdr:nvSpPr>
        <xdr:spPr bwMode="auto">
          <a:xfrm>
            <a:off x="12430125" y="45119925"/>
            <a:ext cx="0" cy="295275"/>
          </a:xfrm>
          <a:prstGeom prst="line">
            <a:avLst/>
          </a:prstGeom>
          <a:noFill/>
          <a:ln w="9360">
            <a:solidFill>
              <a:srgbClr val="80808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157388" name="Line 160"/>
          <xdr:cNvSpPr>
            <a:spLocks noChangeShapeType="1"/>
          </xdr:cNvSpPr>
        </xdr:nvSpPr>
        <xdr:spPr bwMode="auto">
          <a:xfrm flipH="1" flipV="1">
            <a:off x="12163425" y="45367575"/>
            <a:ext cx="209550" cy="0"/>
          </a:xfrm>
          <a:prstGeom prst="line">
            <a:avLst/>
          </a:prstGeom>
          <a:noFill/>
          <a:ln w="9360">
            <a:solidFill>
              <a:srgbClr val="808080"/>
            </a:solidFill>
            <a:round/>
            <a:headEnd type="triangle" w="med" len="me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157389" name="Line 161"/>
          <xdr:cNvSpPr>
            <a:spLocks noChangeShapeType="1"/>
          </xdr:cNvSpPr>
        </xdr:nvSpPr>
        <xdr:spPr bwMode="auto">
          <a:xfrm>
            <a:off x="12430125" y="45377100"/>
            <a:ext cx="257175" cy="0"/>
          </a:xfrm>
          <a:prstGeom prst="line">
            <a:avLst/>
          </a:prstGeom>
          <a:noFill/>
          <a:ln w="9360">
            <a:solidFill>
              <a:srgbClr val="808080"/>
            </a:solidFill>
            <a:round/>
            <a:headEnd type="triangle" w="med" len="me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157397" name="長方形 163"/>
          <xdr:cNvSpPr>
            <a:spLocks noChangeArrowheads="1"/>
          </xdr:cNvSpPr>
        </xdr:nvSpPr>
        <xdr:spPr bwMode="auto">
          <a:xfrm>
            <a:off x="12496800" y="43891200"/>
            <a:ext cx="1066800" cy="771525"/>
          </a:xfrm>
          <a:prstGeom prst="rect">
            <a:avLst/>
          </a:prstGeom>
          <a:solidFill>
            <a:srgbClr val="FFFFFF"/>
          </a:solidFill>
          <a:ln>
            <a:noFill/>
          </a:ln>
          <a:effectLst/>
          <a:extLst>
            <a:ext uri="{91240B29-F687-4F45-9708-019B960494DF}">
              <a14:hiddenLine xmlns:a14="http://schemas.microsoft.com/office/drawing/2010/main" w="9525">
                <a:solidFill>
                  <a:srgbClr val="3465AF"/>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157398" name="Line 136"/>
          <xdr:cNvSpPr>
            <a:spLocks noChangeShapeType="1"/>
          </xdr:cNvSpPr>
        </xdr:nvSpPr>
        <xdr:spPr bwMode="auto">
          <a:xfrm flipH="1">
            <a:off x="13506450" y="44577000"/>
            <a:ext cx="123825" cy="342900"/>
          </a:xfrm>
          <a:prstGeom prst="line">
            <a:avLst/>
          </a:prstGeom>
          <a:noFill/>
          <a:ln w="9360">
            <a:solidFill>
              <a:srgbClr val="808080"/>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157408" name="円/楕円 2"/>
          <xdr:cNvSpPr>
            <a:spLocks noChangeArrowheads="1"/>
          </xdr:cNvSpPr>
        </xdr:nvSpPr>
        <xdr:spPr bwMode="auto">
          <a:xfrm flipH="1">
            <a:off x="11229975" y="45262800"/>
            <a:ext cx="85725" cy="85725"/>
          </a:xfrm>
          <a:prstGeom prst="ellipse">
            <a:avLst/>
          </a:prstGeom>
          <a:solidFill>
            <a:srgbClr val="FF0000"/>
          </a:solidFill>
          <a:ln w="9525" algn="ctr">
            <a:solidFill>
              <a:srgbClr val="FF0000"/>
            </a:solidFill>
            <a:round/>
            <a:headEnd/>
            <a:tailEnd/>
          </a:ln>
        </xdr:spPr>
      </xdr:sp>
      <xdr:cxnSp macro="">
        <xdr:nvCxnSpPr>
          <xdr:cNvPr id="1157409" name="直線コネクタ 4"/>
          <xdr:cNvCxnSpPr>
            <a:cxnSpLocks noChangeShapeType="1"/>
            <a:stCxn id="1157408" idx="7"/>
          </xdr:cNvCxnSpPr>
        </xdr:nvCxnSpPr>
        <xdr:spPr bwMode="auto">
          <a:xfrm flipH="1" flipV="1">
            <a:off x="10991850" y="45081825"/>
            <a:ext cx="247650" cy="190500"/>
          </a:xfrm>
          <a:prstGeom prst="line">
            <a:avLst/>
          </a:prstGeom>
          <a:noFill/>
          <a:ln w="9525" algn="ctr">
            <a:solidFill>
              <a:srgbClr xmlns:mc="http://schemas.openxmlformats.org/markup-compatibility/2006" xmlns:a14="http://schemas.microsoft.com/office/drawing/2010/main" val="000000" mc:Ignorable="a14" a14:legacySpreadsheetColorIndex="64"/>
            </a:solidFill>
            <a:round/>
            <a:headEnd type="triangle" w="med" len="me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sp macro="" textlink="" fLocksText="0">
        <xdr:nvSpPr>
          <xdr:cNvPr id="186" name="Text 134"/>
          <xdr:cNvSpPr txBox="1">
            <a:spLocks noChangeArrowheads="1"/>
          </xdr:cNvSpPr>
        </xdr:nvSpPr>
        <xdr:spPr bwMode="auto">
          <a:xfrm>
            <a:off x="10801350" y="44853225"/>
            <a:ext cx="447675" cy="2476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F"/>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0" rIns="0" bIns="0" anchor="t"/>
          <a:lstStyle/>
          <a:p>
            <a:pPr algn="l" rtl="0">
              <a:defRPr sz="1000"/>
            </a:pPr>
            <a:r>
              <a:rPr lang="ja-JP" altLang="en-US" sz="1200" b="0" i="0" u="none" strike="noStrike" baseline="0">
                <a:solidFill>
                  <a:srgbClr val="000000"/>
                </a:solidFill>
                <a:latin typeface="ＭＳ Ｐ明朝"/>
                <a:ea typeface="ＭＳ Ｐ明朝"/>
              </a:rPr>
              <a:t>光源</a:t>
            </a:r>
          </a:p>
        </xdr:txBody>
      </xdr:sp>
      <xdr:cxnSp macro="">
        <xdr:nvCxnSpPr>
          <xdr:cNvPr id="1157411" name="直線コネクタ 2"/>
          <xdr:cNvCxnSpPr>
            <a:cxnSpLocks noChangeShapeType="1"/>
            <a:stCxn id="1157325" idx="0"/>
          </xdr:cNvCxnSpPr>
        </xdr:nvCxnSpPr>
        <xdr:spPr bwMode="auto">
          <a:xfrm flipV="1">
            <a:off x="10753725" y="44624625"/>
            <a:ext cx="0" cy="866775"/>
          </a:xfrm>
          <a:prstGeom prst="line">
            <a:avLst/>
          </a:prstGeom>
          <a:noFill/>
          <a:ln w="9525" algn="ctr">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sp macro="" textlink="" fLocksText="0">
        <xdr:nvSpPr>
          <xdr:cNvPr id="187" name="Text 59"/>
          <xdr:cNvSpPr txBox="1">
            <a:spLocks noChangeArrowheads="1"/>
          </xdr:cNvSpPr>
        </xdr:nvSpPr>
        <xdr:spPr bwMode="auto">
          <a:xfrm>
            <a:off x="10668000" y="44376975"/>
            <a:ext cx="485775" cy="1905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F"/>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0" rIns="0" bIns="0" anchor="t"/>
          <a:lstStyle/>
          <a:p>
            <a:pPr algn="l" rtl="0">
              <a:defRPr sz="1000"/>
            </a:pPr>
            <a:r>
              <a:rPr lang="en-US" altLang="ja-JP" sz="1200" b="0" i="0" u="none" strike="noStrike" baseline="0">
                <a:solidFill>
                  <a:srgbClr val="000000"/>
                </a:solidFill>
                <a:latin typeface="Times New Roman"/>
                <a:cs typeface="Times New Roman"/>
              </a:rPr>
              <a:t>Y</a:t>
            </a:r>
            <a:endParaRPr lang="ja-JP" altLang="en-US" sz="1200" b="0" i="0" u="none" strike="noStrike" baseline="0">
              <a:solidFill>
                <a:srgbClr val="000000"/>
              </a:solidFill>
              <a:latin typeface="Times New Roman"/>
              <a:cs typeface="Times New Roman"/>
            </a:endParaRPr>
          </a:p>
          <a:p>
            <a:pPr algn="l" rtl="0">
              <a:defRPr sz="1000"/>
            </a:pPr>
            <a:endParaRPr lang="ja-JP" altLang="en-US" sz="1200" b="0" i="0" u="none" strike="noStrike" baseline="0">
              <a:solidFill>
                <a:srgbClr val="000000"/>
              </a:solidFill>
              <a:latin typeface="Times New Roman"/>
              <a:cs typeface="Times New Roman"/>
            </a:endParaRPr>
          </a:p>
        </xdr:txBody>
      </xdr:sp>
      <xdr:cxnSp macro="">
        <xdr:nvCxnSpPr>
          <xdr:cNvPr id="1157413" name="直線コネクタ 4"/>
          <xdr:cNvCxnSpPr>
            <a:cxnSpLocks noChangeShapeType="1"/>
          </xdr:cNvCxnSpPr>
        </xdr:nvCxnSpPr>
        <xdr:spPr bwMode="auto">
          <a:xfrm flipV="1">
            <a:off x="11277600" y="45358050"/>
            <a:ext cx="0" cy="361950"/>
          </a:xfrm>
          <a:prstGeom prst="line">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1157414" name="直線コネクタ 11"/>
          <xdr:cNvCxnSpPr>
            <a:cxnSpLocks noChangeShapeType="1"/>
          </xdr:cNvCxnSpPr>
        </xdr:nvCxnSpPr>
        <xdr:spPr bwMode="auto">
          <a:xfrm>
            <a:off x="11068050" y="45653325"/>
            <a:ext cx="133350" cy="9525"/>
          </a:xfrm>
          <a:prstGeom prst="line">
            <a:avLst/>
          </a:prstGeom>
          <a:noFill/>
          <a:ln w="9525" algn="ctr">
            <a:solidFill>
              <a:srgbClr val="7F7F7F"/>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1157415" name="直線コネクタ 13"/>
          <xdr:cNvCxnSpPr>
            <a:cxnSpLocks noChangeShapeType="1"/>
          </xdr:cNvCxnSpPr>
        </xdr:nvCxnSpPr>
        <xdr:spPr bwMode="auto">
          <a:xfrm flipV="1">
            <a:off x="11287125" y="45662850"/>
            <a:ext cx="114300" cy="0"/>
          </a:xfrm>
          <a:prstGeom prst="line">
            <a:avLst/>
          </a:prstGeom>
          <a:noFill/>
          <a:ln w="9525" algn="ctr">
            <a:solidFill>
              <a:srgbClr val="7F7F7F"/>
            </a:solidFill>
            <a:round/>
            <a:headEnd type="triangle" w="med" len="me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sp macro="" textlink="">
        <xdr:nvSpPr>
          <xdr:cNvPr id="1157345" name="Rectangle 126"/>
          <xdr:cNvSpPr>
            <a:spLocks noChangeArrowheads="1"/>
          </xdr:cNvSpPr>
        </xdr:nvSpPr>
        <xdr:spPr bwMode="auto">
          <a:xfrm>
            <a:off x="12420600" y="45967650"/>
            <a:ext cx="2743200" cy="771525"/>
          </a:xfrm>
          <a:prstGeom prst="rect">
            <a:avLst/>
          </a:prstGeom>
          <a:solidFill>
            <a:srgbClr val="FFFFFF"/>
          </a:solidFill>
          <a:ln>
            <a:noFill/>
          </a:ln>
          <a:effectLst/>
          <a:extLst>
            <a:ext uri="{91240B29-F687-4F45-9708-019B960494DF}">
              <a14:hiddenLine xmlns:a14="http://schemas.microsoft.com/office/drawing/2010/main" w="9525">
                <a:solidFill>
                  <a:srgbClr val="3465AF"/>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264" name="テキスト ボックス 263"/>
          <xdr:cNvSpPr txBox="1"/>
        </xdr:nvSpPr>
        <xdr:spPr>
          <a:xfrm>
            <a:off x="11277601" y="45443775"/>
            <a:ext cx="381000" cy="257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W0</a:t>
            </a:r>
            <a:endParaRPr kumimoji="1" lang="ja-JP" altLang="en-US" sz="1100"/>
          </a:p>
        </xdr:txBody>
      </xdr:sp>
      <xdr:sp macro="" textlink="">
        <xdr:nvSpPr>
          <xdr:cNvPr id="265" name="テキスト ボックス 264"/>
          <xdr:cNvSpPr txBox="1"/>
        </xdr:nvSpPr>
        <xdr:spPr>
          <a:xfrm>
            <a:off x="11772900" y="45605700"/>
            <a:ext cx="381000" cy="257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L1</a:t>
            </a:r>
            <a:endParaRPr kumimoji="1" lang="ja-JP" altLang="en-US" sz="1100"/>
          </a:p>
        </xdr:txBody>
      </xdr:sp>
      <xdr:sp macro="" textlink="">
        <xdr:nvSpPr>
          <xdr:cNvPr id="266" name="テキスト ボックス 265"/>
          <xdr:cNvSpPr txBox="1"/>
        </xdr:nvSpPr>
        <xdr:spPr>
          <a:xfrm>
            <a:off x="12658725" y="45615225"/>
            <a:ext cx="381000" cy="257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L2</a:t>
            </a:r>
          </a:p>
          <a:p>
            <a:endParaRPr kumimoji="1" lang="ja-JP" altLang="en-US" sz="1100"/>
          </a:p>
        </xdr:txBody>
      </xdr:sp>
      <xdr:sp macro="" textlink="">
        <xdr:nvSpPr>
          <xdr:cNvPr id="267" name="テキスト ボックス 266"/>
          <xdr:cNvSpPr txBox="1"/>
        </xdr:nvSpPr>
        <xdr:spPr>
          <a:xfrm>
            <a:off x="14573250" y="45615225"/>
            <a:ext cx="381000" cy="257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Li</a:t>
            </a:r>
            <a:endParaRPr kumimoji="1" lang="ja-JP" altLang="en-US" sz="1100"/>
          </a:p>
        </xdr:txBody>
      </xdr:sp>
      <xdr:sp macro="" textlink="">
        <xdr:nvSpPr>
          <xdr:cNvPr id="268" name="テキスト ボックス 267"/>
          <xdr:cNvSpPr txBox="1"/>
        </xdr:nvSpPr>
        <xdr:spPr>
          <a:xfrm>
            <a:off x="12411075" y="45138975"/>
            <a:ext cx="381000" cy="257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W1</a:t>
            </a:r>
            <a:endParaRPr kumimoji="1" lang="ja-JP" altLang="en-US" sz="1100"/>
          </a:p>
        </xdr:txBody>
      </xdr:sp>
    </xdr:grpSp>
    <xdr:clientData/>
  </xdr:twoCellAnchor>
  <xdr:twoCellAnchor>
    <xdr:from>
      <xdr:col>13</xdr:col>
      <xdr:colOff>790575</xdr:colOff>
      <xdr:row>283</xdr:row>
      <xdr:rowOff>104775</xdr:rowOff>
    </xdr:from>
    <xdr:to>
      <xdr:col>17</xdr:col>
      <xdr:colOff>152400</xdr:colOff>
      <xdr:row>285</xdr:row>
      <xdr:rowOff>19050</xdr:rowOff>
    </xdr:to>
    <xdr:sp macro="" textlink="">
      <xdr:nvSpPr>
        <xdr:cNvPr id="29" name="テキスト ボックス 28"/>
        <xdr:cNvSpPr txBox="1"/>
      </xdr:nvSpPr>
      <xdr:spPr>
        <a:xfrm>
          <a:off x="9763125" y="46091475"/>
          <a:ext cx="2790825"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全体の座標系</a:t>
          </a:r>
          <a:r>
            <a:rPr kumimoji="1" lang="en-US" altLang="ja-JP" sz="1100"/>
            <a:t>X-Y</a:t>
          </a:r>
          <a:r>
            <a:rPr kumimoji="1" lang="ja-JP" altLang="en-US" sz="1100"/>
            <a:t>と界面ごとの座標系</a:t>
          </a:r>
          <a:r>
            <a:rPr kumimoji="1" lang="en-US" altLang="ja-JP" sz="1100"/>
            <a:t>x-y</a:t>
          </a:r>
          <a:endParaRPr kumimoji="1" lang="ja-JP" altLang="en-US" sz="1100"/>
        </a:p>
      </xdr:txBody>
    </xdr:sp>
    <xdr:clientData/>
  </xdr:twoCellAnchor>
  <xdr:twoCellAnchor>
    <xdr:from>
      <xdr:col>11</xdr:col>
      <xdr:colOff>104775</xdr:colOff>
      <xdr:row>288</xdr:row>
      <xdr:rowOff>95248</xdr:rowOff>
    </xdr:from>
    <xdr:to>
      <xdr:col>18</xdr:col>
      <xdr:colOff>742950</xdr:colOff>
      <xdr:row>318</xdr:row>
      <xdr:rowOff>28575</xdr:rowOff>
    </xdr:to>
    <xdr:grpSp>
      <xdr:nvGrpSpPr>
        <xdr:cNvPr id="30" name="グループ化 29"/>
        <xdr:cNvGrpSpPr/>
      </xdr:nvGrpSpPr>
      <xdr:grpSpPr>
        <a:xfrm>
          <a:off x="7362825" y="46729648"/>
          <a:ext cx="6638925" cy="4791077"/>
          <a:chOff x="10572750" y="47291623"/>
          <a:chExt cx="6638925" cy="4791077"/>
        </a:xfrm>
      </xdr:grpSpPr>
      <xdr:grpSp>
        <xdr:nvGrpSpPr>
          <xdr:cNvPr id="12" name="グループ化 11"/>
          <xdr:cNvGrpSpPr/>
        </xdr:nvGrpSpPr>
        <xdr:grpSpPr>
          <a:xfrm>
            <a:off x="10572750" y="47291623"/>
            <a:ext cx="6638925" cy="4791077"/>
            <a:chOff x="11315700" y="42595798"/>
            <a:chExt cx="6638925" cy="4791077"/>
          </a:xfrm>
        </xdr:grpSpPr>
        <xdr:sp macro="" textlink="">
          <xdr:nvSpPr>
            <xdr:cNvPr id="1157236" name="Oval 116"/>
            <xdr:cNvSpPr>
              <a:spLocks noChangeArrowheads="1"/>
            </xdr:cNvSpPr>
          </xdr:nvSpPr>
          <xdr:spPr bwMode="auto">
            <a:xfrm>
              <a:off x="14173200" y="43500675"/>
              <a:ext cx="3543300" cy="3867150"/>
            </a:xfrm>
            <a:prstGeom prst="ellipse">
              <a:avLst/>
            </a:prstGeom>
            <a:noFill/>
            <a:ln w="9360">
              <a:solidFill>
                <a:srgbClr val="008000"/>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157380" name="Rectangle 161"/>
            <xdr:cNvSpPr>
              <a:spLocks noChangeArrowheads="1"/>
            </xdr:cNvSpPr>
          </xdr:nvSpPr>
          <xdr:spPr bwMode="auto">
            <a:xfrm>
              <a:off x="13782675" y="45700950"/>
              <a:ext cx="4143375" cy="1685925"/>
            </a:xfrm>
            <a:prstGeom prst="rect">
              <a:avLst/>
            </a:prstGeom>
            <a:solidFill>
              <a:srgbClr val="FFFFFF"/>
            </a:solidFill>
            <a:ln>
              <a:noFill/>
            </a:ln>
            <a:effectLst/>
            <a:extLst>
              <a:ext uri="{91240B29-F687-4F45-9708-019B960494DF}">
                <a14:hiddenLine xmlns:a14="http://schemas.microsoft.com/office/drawing/2010/main" w="9525">
                  <a:solidFill>
                    <a:srgbClr val="3465AF"/>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157237" name="Rectangle 2"/>
            <xdr:cNvSpPr>
              <a:spLocks noChangeArrowheads="1"/>
            </xdr:cNvSpPr>
          </xdr:nvSpPr>
          <xdr:spPr bwMode="auto">
            <a:xfrm>
              <a:off x="16141592" y="43474747"/>
              <a:ext cx="1813033" cy="2559578"/>
            </a:xfrm>
            <a:prstGeom prst="rect">
              <a:avLst/>
            </a:prstGeom>
            <a:solidFill>
              <a:srgbClr val="FFFFFF"/>
            </a:solidFill>
            <a:ln>
              <a:noFill/>
            </a:ln>
            <a:effectLst/>
            <a:extLst>
              <a:ext uri="{91240B29-F687-4F45-9708-019B960494DF}">
                <a14:hiddenLine xmlns:a14="http://schemas.microsoft.com/office/drawing/2010/main" w="9525">
                  <a:solidFill>
                    <a:srgbClr val="3465AF"/>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157290" name="Line 117"/>
            <xdr:cNvSpPr>
              <a:spLocks noChangeShapeType="1"/>
            </xdr:cNvSpPr>
          </xdr:nvSpPr>
          <xdr:spPr bwMode="auto">
            <a:xfrm>
              <a:off x="11780944" y="44324720"/>
              <a:ext cx="5006671" cy="0"/>
            </a:xfrm>
            <a:prstGeom prst="line">
              <a:avLst/>
            </a:prstGeom>
            <a:noFill/>
            <a:ln w="9360">
              <a:solidFill>
                <a:srgbClr val="808000"/>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157291" name="Line 118"/>
            <xdr:cNvSpPr>
              <a:spLocks noChangeShapeType="1"/>
            </xdr:cNvSpPr>
          </xdr:nvSpPr>
          <xdr:spPr bwMode="auto">
            <a:xfrm flipH="1" flipV="1">
              <a:off x="12740477" y="43387818"/>
              <a:ext cx="4123141" cy="2182885"/>
            </a:xfrm>
            <a:prstGeom prst="line">
              <a:avLst/>
            </a:prstGeom>
            <a:noFill/>
            <a:ln w="9360">
              <a:solidFill>
                <a:srgbClr val="0000FF"/>
              </a:solidFill>
              <a:round/>
              <a:headEnd type="triangle" w="med" len="me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157292" name="Line 119"/>
            <xdr:cNvSpPr>
              <a:spLocks noChangeShapeType="1"/>
            </xdr:cNvSpPr>
          </xdr:nvSpPr>
          <xdr:spPr bwMode="auto">
            <a:xfrm flipH="1" flipV="1">
              <a:off x="14479036" y="44315062"/>
              <a:ext cx="1510551" cy="792020"/>
            </a:xfrm>
            <a:prstGeom prst="line">
              <a:avLst/>
            </a:prstGeom>
            <a:noFill/>
            <a:ln w="9360">
              <a:solidFill>
                <a:srgbClr val="000000"/>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157293" name="Line 120"/>
            <xdr:cNvSpPr>
              <a:spLocks noChangeShapeType="1"/>
            </xdr:cNvSpPr>
          </xdr:nvSpPr>
          <xdr:spPr bwMode="auto">
            <a:xfrm>
              <a:off x="14479036" y="43001467"/>
              <a:ext cx="9500" cy="2279473"/>
            </a:xfrm>
            <a:prstGeom prst="line">
              <a:avLst/>
            </a:prstGeom>
            <a:noFill/>
            <a:ln w="9360">
              <a:solidFill>
                <a:srgbClr val="808000"/>
              </a:solidFill>
              <a:round/>
              <a:headEnd type="triangle" w="med" len="me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157294" name="Line 121"/>
            <xdr:cNvSpPr>
              <a:spLocks noChangeShapeType="1"/>
            </xdr:cNvSpPr>
          </xdr:nvSpPr>
          <xdr:spPr bwMode="auto">
            <a:xfrm flipV="1">
              <a:off x="13716000" y="43127030"/>
              <a:ext cx="1456560" cy="2554869"/>
            </a:xfrm>
            <a:prstGeom prst="line">
              <a:avLst/>
            </a:prstGeom>
            <a:noFill/>
            <a:ln w="9360">
              <a:solidFill>
                <a:srgbClr val="0000FF"/>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157295" name="Line 122"/>
            <xdr:cNvSpPr>
              <a:spLocks noChangeShapeType="1"/>
            </xdr:cNvSpPr>
          </xdr:nvSpPr>
          <xdr:spPr bwMode="auto">
            <a:xfrm>
              <a:off x="12426966" y="44682095"/>
              <a:ext cx="2052070" cy="0"/>
            </a:xfrm>
            <a:prstGeom prst="line">
              <a:avLst/>
            </a:prstGeom>
            <a:noFill/>
            <a:ln w="9360">
              <a:solidFill>
                <a:srgbClr val="000000"/>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157296" name="AutoShape 123"/>
            <xdr:cNvSpPr>
              <a:spLocks/>
            </xdr:cNvSpPr>
          </xdr:nvSpPr>
          <xdr:spPr bwMode="auto">
            <a:xfrm>
              <a:off x="14488537" y="43107714"/>
              <a:ext cx="598520" cy="164199"/>
            </a:xfrm>
            <a:custGeom>
              <a:avLst/>
              <a:gdLst>
                <a:gd name="T0" fmla="*/ 0 w 772"/>
                <a:gd name="T1" fmla="*/ 0 h 266"/>
                <a:gd name="T2" fmla="*/ 2147483647 w 772"/>
                <a:gd name="T3" fmla="*/ 2147483647 h 266"/>
                <a:gd name="T4" fmla="*/ 2147483647 w 772"/>
                <a:gd name="T5" fmla="*/ 2147483647 h 266"/>
                <a:gd name="T6" fmla="*/ 2147483647 w 772"/>
                <a:gd name="T7" fmla="*/ 2147483647 h 266"/>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772" h="266">
                  <a:moveTo>
                    <a:pt x="0" y="0"/>
                  </a:moveTo>
                  <a:lnTo>
                    <a:pt x="266" y="26"/>
                  </a:lnTo>
                  <a:lnTo>
                    <a:pt x="558" y="106"/>
                  </a:lnTo>
                  <a:lnTo>
                    <a:pt x="771" y="265"/>
                  </a:lnTo>
                </a:path>
              </a:pathLst>
            </a:custGeom>
            <a:noFill/>
            <a:ln w="9360" cap="flat">
              <a:solidFill>
                <a:srgbClr val="000000"/>
              </a:solidFill>
              <a:round/>
              <a:headEnd/>
              <a:tailEnd type="triangle" w="med" len="me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157297" name="Line 134"/>
            <xdr:cNvSpPr>
              <a:spLocks noChangeShapeType="1"/>
            </xdr:cNvSpPr>
          </xdr:nvSpPr>
          <xdr:spPr bwMode="auto">
            <a:xfrm>
              <a:off x="12873482" y="43629288"/>
              <a:ext cx="2061570" cy="231811"/>
            </a:xfrm>
            <a:prstGeom prst="line">
              <a:avLst/>
            </a:prstGeom>
            <a:noFill/>
            <a:ln w="9360">
              <a:solidFill>
                <a:srgbClr val="FF0000"/>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157298" name="Line 135"/>
            <xdr:cNvSpPr>
              <a:spLocks noChangeShapeType="1"/>
            </xdr:cNvSpPr>
          </xdr:nvSpPr>
          <xdr:spPr bwMode="auto">
            <a:xfrm>
              <a:off x="14925552" y="43880416"/>
              <a:ext cx="1871564" cy="569868"/>
            </a:xfrm>
            <a:prstGeom prst="line">
              <a:avLst/>
            </a:prstGeom>
            <a:noFill/>
            <a:ln w="9360">
              <a:solidFill>
                <a:srgbClr val="FF0000"/>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157299" name="Line 21"/>
            <xdr:cNvSpPr>
              <a:spLocks noChangeShapeType="1"/>
            </xdr:cNvSpPr>
          </xdr:nvSpPr>
          <xdr:spPr bwMode="auto">
            <a:xfrm>
              <a:off x="11733443" y="45280940"/>
              <a:ext cx="5821132" cy="910"/>
            </a:xfrm>
            <a:prstGeom prst="line">
              <a:avLst/>
            </a:prstGeom>
            <a:noFill/>
            <a:ln w="9360">
              <a:solidFill>
                <a:srgbClr val="000000"/>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157300" name="Line 22"/>
            <xdr:cNvSpPr>
              <a:spLocks noChangeShapeType="1"/>
            </xdr:cNvSpPr>
          </xdr:nvSpPr>
          <xdr:spPr bwMode="auto">
            <a:xfrm flipV="1">
              <a:off x="12417466" y="43078737"/>
              <a:ext cx="0" cy="2202203"/>
            </a:xfrm>
            <a:prstGeom prst="line">
              <a:avLst/>
            </a:prstGeom>
            <a:noFill/>
            <a:ln w="936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157301" name="Line 23"/>
            <xdr:cNvSpPr>
              <a:spLocks noChangeShapeType="1"/>
            </xdr:cNvSpPr>
          </xdr:nvSpPr>
          <xdr:spPr bwMode="auto">
            <a:xfrm flipH="1">
              <a:off x="16018089" y="43078737"/>
              <a:ext cx="551019" cy="444304"/>
            </a:xfrm>
            <a:prstGeom prst="line">
              <a:avLst/>
            </a:prstGeom>
            <a:noFill/>
            <a:ln w="9360">
              <a:solidFill>
                <a:srgbClr val="008000"/>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157302" name="Line 24"/>
            <xdr:cNvSpPr>
              <a:spLocks noChangeShapeType="1"/>
            </xdr:cNvSpPr>
          </xdr:nvSpPr>
          <xdr:spPr bwMode="auto">
            <a:xfrm flipV="1">
              <a:off x="11961451" y="44324720"/>
              <a:ext cx="9500" cy="965878"/>
            </a:xfrm>
            <a:prstGeom prst="line">
              <a:avLst/>
            </a:prstGeom>
            <a:noFill/>
            <a:ln w="9360">
              <a:solidFill>
                <a:srgbClr val="000000"/>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157303" name="Line 25"/>
            <xdr:cNvSpPr>
              <a:spLocks noChangeShapeType="1"/>
            </xdr:cNvSpPr>
          </xdr:nvSpPr>
          <xdr:spPr bwMode="auto">
            <a:xfrm>
              <a:off x="12426966" y="44208815"/>
              <a:ext cx="437015" cy="0"/>
            </a:xfrm>
            <a:prstGeom prst="line">
              <a:avLst/>
            </a:prstGeom>
            <a:noFill/>
            <a:ln w="9360">
              <a:solidFill>
                <a:srgbClr val="000000"/>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157304" name="Line 27"/>
            <xdr:cNvSpPr>
              <a:spLocks noChangeShapeType="1"/>
            </xdr:cNvSpPr>
          </xdr:nvSpPr>
          <xdr:spPr bwMode="auto">
            <a:xfrm>
              <a:off x="12863981" y="43629288"/>
              <a:ext cx="0" cy="608503"/>
            </a:xfrm>
            <a:prstGeom prst="line">
              <a:avLst/>
            </a:prstGeom>
            <a:noFill/>
            <a:ln w="9360">
              <a:solidFill>
                <a:srgbClr val="80808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157305" name="Line 28"/>
            <xdr:cNvSpPr>
              <a:spLocks noChangeShapeType="1"/>
            </xdr:cNvSpPr>
          </xdr:nvSpPr>
          <xdr:spPr bwMode="auto">
            <a:xfrm>
              <a:off x="11790445" y="43619629"/>
              <a:ext cx="2451084" cy="0"/>
            </a:xfrm>
            <a:prstGeom prst="line">
              <a:avLst/>
            </a:prstGeom>
            <a:noFill/>
            <a:ln w="9360">
              <a:solidFill>
                <a:srgbClr val="80808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157306" name="Line 29"/>
            <xdr:cNvSpPr>
              <a:spLocks noChangeShapeType="1"/>
            </xdr:cNvSpPr>
          </xdr:nvSpPr>
          <xdr:spPr bwMode="auto">
            <a:xfrm>
              <a:off x="12863981" y="43629288"/>
              <a:ext cx="1520052" cy="792020"/>
            </a:xfrm>
            <a:prstGeom prst="line">
              <a:avLst/>
            </a:prstGeom>
            <a:noFill/>
            <a:ln w="9360">
              <a:solidFill>
                <a:srgbClr val="0000FF"/>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157307" name="AutoShape 31"/>
            <xdr:cNvSpPr>
              <a:spLocks/>
            </xdr:cNvSpPr>
          </xdr:nvSpPr>
          <xdr:spPr bwMode="auto">
            <a:xfrm>
              <a:off x="13700010" y="43745193"/>
              <a:ext cx="199507" cy="338057"/>
            </a:xfrm>
            <a:custGeom>
              <a:avLst/>
              <a:gdLst>
                <a:gd name="T0" fmla="*/ 2147483647 w 574"/>
                <a:gd name="T1" fmla="*/ 0 h 958"/>
                <a:gd name="T2" fmla="*/ 2147483647 w 574"/>
                <a:gd name="T3" fmla="*/ 2147483647 h 958"/>
                <a:gd name="T4" fmla="*/ 0 w 574"/>
                <a:gd name="T5" fmla="*/ 2147483647 h 958"/>
                <a:gd name="T6" fmla="*/ 0 60000 65536"/>
                <a:gd name="T7" fmla="*/ 0 60000 65536"/>
                <a:gd name="T8" fmla="*/ 0 60000 65536"/>
              </a:gdLst>
              <a:ahLst/>
              <a:cxnLst>
                <a:cxn ang="T6">
                  <a:pos x="T0" y="T1"/>
                </a:cxn>
                <a:cxn ang="T7">
                  <a:pos x="T2" y="T3"/>
                </a:cxn>
                <a:cxn ang="T8">
                  <a:pos x="T4" y="T5"/>
                </a:cxn>
              </a:cxnLst>
              <a:rect l="0" t="0" r="r" b="b"/>
              <a:pathLst>
                <a:path w="574" h="958">
                  <a:moveTo>
                    <a:pt x="505" y="0"/>
                  </a:moveTo>
                  <a:cubicBezTo>
                    <a:pt x="573" y="315"/>
                    <a:pt x="379" y="620"/>
                    <a:pt x="160" y="824"/>
                  </a:cubicBezTo>
                  <a:lnTo>
                    <a:pt x="0" y="957"/>
                  </a:lnTo>
                </a:path>
              </a:pathLst>
            </a:custGeom>
            <a:noFill/>
            <a:ln w="9360" cap="flat">
              <a:solidFill>
                <a:srgbClr val="0000FF"/>
              </a:solidFill>
              <a:round/>
              <a:headEnd type="triangle" w="med" len="me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157308" name="Line 34"/>
            <xdr:cNvSpPr>
              <a:spLocks noChangeShapeType="1"/>
            </xdr:cNvSpPr>
          </xdr:nvSpPr>
          <xdr:spPr bwMode="auto">
            <a:xfrm>
              <a:off x="14488537" y="44826977"/>
              <a:ext cx="418014" cy="0"/>
            </a:xfrm>
            <a:prstGeom prst="line">
              <a:avLst/>
            </a:prstGeom>
            <a:noFill/>
            <a:ln w="9360">
              <a:solidFill>
                <a:srgbClr val="000000"/>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157309" name="Line 35"/>
            <xdr:cNvSpPr>
              <a:spLocks noChangeShapeType="1"/>
            </xdr:cNvSpPr>
          </xdr:nvSpPr>
          <xdr:spPr bwMode="auto">
            <a:xfrm>
              <a:off x="14925552" y="43870757"/>
              <a:ext cx="0" cy="1062466"/>
            </a:xfrm>
            <a:prstGeom prst="line">
              <a:avLst/>
            </a:prstGeom>
            <a:noFill/>
            <a:ln w="9360">
              <a:solidFill>
                <a:srgbClr val="80808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157310" name="Line 36"/>
            <xdr:cNvSpPr>
              <a:spLocks noChangeShapeType="1"/>
            </xdr:cNvSpPr>
          </xdr:nvSpPr>
          <xdr:spPr bwMode="auto">
            <a:xfrm flipH="1">
              <a:off x="13880516" y="43832122"/>
              <a:ext cx="864529" cy="560209"/>
            </a:xfrm>
            <a:prstGeom prst="line">
              <a:avLst/>
            </a:prstGeom>
            <a:noFill/>
            <a:ln w="9360">
              <a:solidFill>
                <a:srgbClr val="808080"/>
              </a:solidFill>
              <a:round/>
              <a:headEnd type="triangle" w="med" len="me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157311" name="Line 36"/>
            <xdr:cNvSpPr>
              <a:spLocks noChangeShapeType="1"/>
            </xdr:cNvSpPr>
          </xdr:nvSpPr>
          <xdr:spPr bwMode="auto">
            <a:xfrm>
              <a:off x="14925552" y="43870757"/>
              <a:ext cx="2764594" cy="328399"/>
            </a:xfrm>
            <a:prstGeom prst="line">
              <a:avLst/>
            </a:prstGeom>
            <a:noFill/>
            <a:ln w="9360">
              <a:solidFill>
                <a:srgbClr val="FF0000"/>
              </a:solidFill>
              <a:prstDash val="sysDash"/>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157312" name="Line 37"/>
            <xdr:cNvSpPr>
              <a:spLocks noChangeShapeType="1"/>
            </xdr:cNvSpPr>
          </xdr:nvSpPr>
          <xdr:spPr bwMode="auto">
            <a:xfrm flipV="1">
              <a:off x="14925552" y="43156007"/>
              <a:ext cx="788527" cy="705091"/>
            </a:xfrm>
            <a:prstGeom prst="line">
              <a:avLst/>
            </a:prstGeom>
            <a:noFill/>
            <a:ln w="9360">
              <a:solidFill>
                <a:srgbClr val="808080"/>
              </a:solidFill>
              <a:round/>
              <a:headEnd type="triangle" w="med" len="me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157313" name="AutoShape 38"/>
            <xdr:cNvSpPr>
              <a:spLocks/>
            </xdr:cNvSpPr>
          </xdr:nvSpPr>
          <xdr:spPr bwMode="auto">
            <a:xfrm>
              <a:off x="13890016" y="43619629"/>
              <a:ext cx="19001" cy="115905"/>
            </a:xfrm>
            <a:custGeom>
              <a:avLst/>
              <a:gdLst>
                <a:gd name="T0" fmla="*/ 0 w 55"/>
                <a:gd name="T1" fmla="*/ 0 h 346"/>
                <a:gd name="T2" fmla="*/ 2147483647 w 55"/>
                <a:gd name="T3" fmla="*/ 2147483647 h 346"/>
                <a:gd name="T4" fmla="*/ 2147483647 w 55"/>
                <a:gd name="T5" fmla="*/ 2147483647 h 346"/>
                <a:gd name="T6" fmla="*/ 0 60000 65536"/>
                <a:gd name="T7" fmla="*/ 0 60000 65536"/>
                <a:gd name="T8" fmla="*/ 0 60000 65536"/>
              </a:gdLst>
              <a:ahLst/>
              <a:cxnLst>
                <a:cxn ang="T6">
                  <a:pos x="T0" y="T1"/>
                </a:cxn>
                <a:cxn ang="T7">
                  <a:pos x="T2" y="T3"/>
                </a:cxn>
                <a:cxn ang="T8">
                  <a:pos x="T4" y="T5"/>
                </a:cxn>
              </a:cxnLst>
              <a:rect l="0" t="0" r="r" b="b"/>
              <a:pathLst>
                <a:path w="55" h="346">
                  <a:moveTo>
                    <a:pt x="0" y="0"/>
                  </a:moveTo>
                  <a:lnTo>
                    <a:pt x="54" y="266"/>
                  </a:lnTo>
                  <a:lnTo>
                    <a:pt x="27" y="345"/>
                  </a:lnTo>
                </a:path>
              </a:pathLst>
            </a:custGeom>
            <a:noFill/>
            <a:ln w="9360" cap="flat">
              <a:solidFill>
                <a:srgbClr val="000000"/>
              </a:solidFill>
              <a:round/>
              <a:headEnd/>
              <a:tailEnd type="triangle" w="med" len="me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157314" name="Line 39"/>
            <xdr:cNvSpPr>
              <a:spLocks noChangeShapeType="1"/>
            </xdr:cNvSpPr>
          </xdr:nvSpPr>
          <xdr:spPr bwMode="auto">
            <a:xfrm>
              <a:off x="13880516" y="42595798"/>
              <a:ext cx="2603089" cy="3139105"/>
            </a:xfrm>
            <a:prstGeom prst="line">
              <a:avLst/>
            </a:prstGeom>
            <a:noFill/>
            <a:ln w="9360">
              <a:solidFill>
                <a:srgbClr val="008000"/>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157315" name="AutoShape 40"/>
            <xdr:cNvSpPr>
              <a:spLocks/>
            </xdr:cNvSpPr>
          </xdr:nvSpPr>
          <xdr:spPr bwMode="auto">
            <a:xfrm>
              <a:off x="13500503" y="42856585"/>
              <a:ext cx="627021" cy="820997"/>
            </a:xfrm>
            <a:custGeom>
              <a:avLst/>
              <a:gdLst>
                <a:gd name="T0" fmla="*/ 2147483647 w 1889"/>
                <a:gd name="T1" fmla="*/ 2147483647 h 2339"/>
                <a:gd name="T2" fmla="*/ 2147483647 w 1889"/>
                <a:gd name="T3" fmla="*/ 2147483647 h 2339"/>
                <a:gd name="T4" fmla="*/ 2147483647 w 1889"/>
                <a:gd name="T5" fmla="*/ 2147483647 h 2339"/>
                <a:gd name="T6" fmla="*/ 2147483647 w 1889"/>
                <a:gd name="T7" fmla="*/ 2147483647 h 2339"/>
                <a:gd name="T8" fmla="*/ 2147483647 w 1889"/>
                <a:gd name="T9" fmla="*/ 0 h 2339"/>
                <a:gd name="T10" fmla="*/ 2147483647 w 1889"/>
                <a:gd name="T11" fmla="*/ 0 h 2339"/>
                <a:gd name="T12" fmla="*/ 0 60000 65536"/>
                <a:gd name="T13" fmla="*/ 0 60000 65536"/>
                <a:gd name="T14" fmla="*/ 0 60000 65536"/>
                <a:gd name="T15" fmla="*/ 0 60000 65536"/>
                <a:gd name="T16" fmla="*/ 0 60000 65536"/>
                <a:gd name="T17" fmla="*/ 0 60000 65536"/>
              </a:gdLst>
              <a:ahLst/>
              <a:cxnLst>
                <a:cxn ang="T12">
                  <a:pos x="T0" y="T1"/>
                </a:cxn>
                <a:cxn ang="T13">
                  <a:pos x="T2" y="T3"/>
                </a:cxn>
                <a:cxn ang="T14">
                  <a:pos x="T4" y="T5"/>
                </a:cxn>
                <a:cxn ang="T15">
                  <a:pos x="T6" y="T7"/>
                </a:cxn>
                <a:cxn ang="T16">
                  <a:pos x="T8" y="T9"/>
                </a:cxn>
                <a:cxn ang="T17">
                  <a:pos x="T10" y="T11"/>
                </a:cxn>
              </a:cxnLst>
              <a:rect l="0" t="0" r="r" b="b"/>
              <a:pathLst>
                <a:path w="1889" h="2339">
                  <a:moveTo>
                    <a:pt x="84" y="2338"/>
                  </a:moveTo>
                  <a:cubicBezTo>
                    <a:pt x="104" y="2015"/>
                    <a:pt x="0" y="1679"/>
                    <a:pt x="114" y="1370"/>
                  </a:cubicBezTo>
                  <a:cubicBezTo>
                    <a:pt x="233" y="1048"/>
                    <a:pt x="338" y="707"/>
                    <a:pt x="634" y="457"/>
                  </a:cubicBezTo>
                  <a:cubicBezTo>
                    <a:pt x="892" y="239"/>
                    <a:pt x="1224" y="83"/>
                    <a:pt x="1582" y="54"/>
                  </a:cubicBezTo>
                  <a:lnTo>
                    <a:pt x="1888" y="0"/>
                  </a:lnTo>
                </a:path>
              </a:pathLst>
            </a:custGeom>
            <a:noFill/>
            <a:ln w="9360" cap="flat">
              <a:solidFill>
                <a:srgbClr val="000000"/>
              </a:solidFill>
              <a:round/>
              <a:headEnd type="triangle" w="med" len="me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157316" name="AutoShape 41"/>
            <xdr:cNvSpPr>
              <a:spLocks/>
            </xdr:cNvSpPr>
          </xdr:nvSpPr>
          <xdr:spPr bwMode="auto">
            <a:xfrm>
              <a:off x="15923086" y="44421308"/>
              <a:ext cx="503517" cy="560209"/>
            </a:xfrm>
            <a:custGeom>
              <a:avLst/>
              <a:gdLst>
                <a:gd name="T0" fmla="*/ 0 w 1516"/>
                <a:gd name="T1" fmla="*/ 2147483647 h 1914"/>
                <a:gd name="T2" fmla="*/ 2147483647 w 1516"/>
                <a:gd name="T3" fmla="*/ 2147483647 h 1914"/>
                <a:gd name="T4" fmla="*/ 2147483647 w 1516"/>
                <a:gd name="T5" fmla="*/ 2147483647 h 1914"/>
                <a:gd name="T6" fmla="*/ 2147483647 w 1516"/>
                <a:gd name="T7" fmla="*/ 2147483647 h 1914"/>
                <a:gd name="T8" fmla="*/ 2147483647 w 1516"/>
                <a:gd name="T9" fmla="*/ 2147483647 h 1914"/>
                <a:gd name="T10" fmla="*/ 2147483647 w 1516"/>
                <a:gd name="T11" fmla="*/ 0 h 1914"/>
                <a:gd name="T12" fmla="*/ 0 60000 65536"/>
                <a:gd name="T13" fmla="*/ 0 60000 65536"/>
                <a:gd name="T14" fmla="*/ 0 60000 65536"/>
                <a:gd name="T15" fmla="*/ 0 60000 65536"/>
                <a:gd name="T16" fmla="*/ 0 60000 65536"/>
                <a:gd name="T17" fmla="*/ 0 60000 65536"/>
              </a:gdLst>
              <a:ahLst/>
              <a:cxnLst>
                <a:cxn ang="T12">
                  <a:pos x="T0" y="T1"/>
                </a:cxn>
                <a:cxn ang="T13">
                  <a:pos x="T2" y="T3"/>
                </a:cxn>
                <a:cxn ang="T14">
                  <a:pos x="T4" y="T5"/>
                </a:cxn>
                <a:cxn ang="T15">
                  <a:pos x="T6" y="T7"/>
                </a:cxn>
                <a:cxn ang="T16">
                  <a:pos x="T8" y="T9"/>
                </a:cxn>
                <a:cxn ang="T17">
                  <a:pos x="T10" y="T11"/>
                </a:cxn>
              </a:cxnLst>
              <a:rect l="0" t="0" r="r" b="b"/>
              <a:pathLst>
                <a:path w="1516" h="1914">
                  <a:moveTo>
                    <a:pt x="0" y="1913"/>
                  </a:moveTo>
                  <a:cubicBezTo>
                    <a:pt x="281" y="1865"/>
                    <a:pt x="538" y="1715"/>
                    <a:pt x="811" y="1599"/>
                  </a:cubicBezTo>
                  <a:cubicBezTo>
                    <a:pt x="1180" y="1442"/>
                    <a:pt x="1180" y="1007"/>
                    <a:pt x="1384" y="721"/>
                  </a:cubicBezTo>
                  <a:lnTo>
                    <a:pt x="1463" y="376"/>
                  </a:lnTo>
                  <a:lnTo>
                    <a:pt x="1515" y="63"/>
                  </a:lnTo>
                  <a:lnTo>
                    <a:pt x="1515" y="0"/>
                  </a:lnTo>
                </a:path>
              </a:pathLst>
            </a:custGeom>
            <a:noFill/>
            <a:ln w="9360" cap="flat">
              <a:solidFill>
                <a:srgbClr val="000000"/>
              </a:solidFill>
              <a:round/>
              <a:headEnd/>
              <a:tailEnd type="triangle" w="med" len="me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157317" name="Line 43"/>
            <xdr:cNvSpPr>
              <a:spLocks noChangeShapeType="1"/>
            </xdr:cNvSpPr>
          </xdr:nvSpPr>
          <xdr:spPr bwMode="auto">
            <a:xfrm>
              <a:off x="12977985" y="42788974"/>
              <a:ext cx="4379649" cy="2424355"/>
            </a:xfrm>
            <a:prstGeom prst="line">
              <a:avLst/>
            </a:prstGeom>
            <a:noFill/>
            <a:ln w="9360">
              <a:solidFill>
                <a:srgbClr val="0000FF"/>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157318" name="AutoShape 45"/>
            <xdr:cNvSpPr>
              <a:spLocks/>
            </xdr:cNvSpPr>
          </xdr:nvSpPr>
          <xdr:spPr bwMode="auto">
            <a:xfrm>
              <a:off x="16559607" y="44469602"/>
              <a:ext cx="114004" cy="280105"/>
            </a:xfrm>
            <a:custGeom>
              <a:avLst/>
              <a:gdLst>
                <a:gd name="T0" fmla="*/ 0 w 332"/>
                <a:gd name="T1" fmla="*/ 2147483647 h 851"/>
                <a:gd name="T2" fmla="*/ 2147483647 w 332"/>
                <a:gd name="T3" fmla="*/ 2147483647 h 851"/>
                <a:gd name="T4" fmla="*/ 2147483647 w 332"/>
                <a:gd name="T5" fmla="*/ 0 h 851"/>
                <a:gd name="T6" fmla="*/ 0 60000 65536"/>
                <a:gd name="T7" fmla="*/ 0 60000 65536"/>
                <a:gd name="T8" fmla="*/ 0 60000 65536"/>
              </a:gdLst>
              <a:ahLst/>
              <a:cxnLst>
                <a:cxn ang="T6">
                  <a:pos x="T0" y="T1"/>
                </a:cxn>
                <a:cxn ang="T7">
                  <a:pos x="T2" y="T3"/>
                </a:cxn>
                <a:cxn ang="T8">
                  <a:pos x="T4" y="T5"/>
                </a:cxn>
              </a:cxnLst>
              <a:rect l="0" t="0" r="r" b="b"/>
              <a:pathLst>
                <a:path w="332" h="851">
                  <a:moveTo>
                    <a:pt x="0" y="850"/>
                  </a:moveTo>
                  <a:cubicBezTo>
                    <a:pt x="106" y="580"/>
                    <a:pt x="331" y="337"/>
                    <a:pt x="292" y="26"/>
                  </a:cubicBezTo>
                  <a:lnTo>
                    <a:pt x="292" y="0"/>
                  </a:lnTo>
                </a:path>
              </a:pathLst>
            </a:custGeom>
            <a:noFill/>
            <a:ln w="9360" cap="flat">
              <a:solidFill>
                <a:srgbClr val="0000FF"/>
              </a:solidFill>
              <a:round/>
              <a:headEnd/>
              <a:tailEnd type="triangle" w="med" len="me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157319" name="Line 45"/>
            <xdr:cNvSpPr>
              <a:spLocks noChangeShapeType="1"/>
            </xdr:cNvSpPr>
          </xdr:nvSpPr>
          <xdr:spPr bwMode="auto">
            <a:xfrm flipV="1">
              <a:off x="12265461" y="43600312"/>
              <a:ext cx="0" cy="1680628"/>
            </a:xfrm>
            <a:prstGeom prst="line">
              <a:avLst/>
            </a:prstGeom>
            <a:noFill/>
            <a:ln w="9360">
              <a:solidFill>
                <a:srgbClr val="000000"/>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157320" name="Line 46"/>
            <xdr:cNvSpPr>
              <a:spLocks noChangeShapeType="1"/>
            </xdr:cNvSpPr>
          </xdr:nvSpPr>
          <xdr:spPr bwMode="auto">
            <a:xfrm flipV="1">
              <a:off x="14925552" y="42856585"/>
              <a:ext cx="218507" cy="985196"/>
            </a:xfrm>
            <a:prstGeom prst="line">
              <a:avLst/>
            </a:prstGeom>
            <a:noFill/>
            <a:ln w="9360">
              <a:solidFill>
                <a:srgbClr val="FF0000"/>
              </a:solidFill>
              <a:prstDash val="sysDash"/>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fLocksText="0">
          <xdr:nvSpPr>
            <xdr:cNvPr id="10360" name="Text 135"/>
            <xdr:cNvSpPr txBox="1">
              <a:spLocks noChangeArrowheads="1"/>
            </xdr:cNvSpPr>
          </xdr:nvSpPr>
          <xdr:spPr bwMode="auto">
            <a:xfrm>
              <a:off x="14621541" y="42866244"/>
              <a:ext cx="446515" cy="193176"/>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F"/>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0" rIns="0" bIns="0" anchor="t"/>
            <a:lstStyle/>
            <a:p>
              <a:pPr algn="l" rtl="0">
                <a:defRPr sz="1000"/>
              </a:pPr>
              <a:r>
                <a:rPr lang="en-US" altLang="ja-JP" sz="1200" b="0" i="0" u="none" strike="noStrike" baseline="0">
                  <a:solidFill>
                    <a:srgbClr val="000000"/>
                  </a:solidFill>
                  <a:latin typeface="+mn-ea"/>
                  <a:ea typeface="+mn-ea"/>
                  <a:cs typeface="Times New Roman"/>
                </a:rPr>
                <a:t>φ</a:t>
              </a:r>
              <a:r>
                <a:rPr lang="ja-JP" altLang="en-US" sz="1200" b="0" i="0" u="none" strike="noStrike" baseline="0">
                  <a:solidFill>
                    <a:srgbClr val="000000"/>
                  </a:solidFill>
                  <a:latin typeface="+mn-ea"/>
                  <a:ea typeface="+mn-ea"/>
                  <a:cs typeface="Times New Roman"/>
                </a:rPr>
                <a:t>1</a:t>
              </a:r>
              <a:r>
                <a:rPr lang="ja-JP" altLang="en-US" sz="1200" b="0" i="0" u="none" strike="noStrike" baseline="0">
                  <a:solidFill>
                    <a:srgbClr val="000000"/>
                  </a:solidFill>
                  <a:latin typeface="Times New Roman"/>
                  <a:cs typeface="Times New Roman"/>
                </a:rPr>
                <a:t>(-)</a:t>
              </a:r>
            </a:p>
          </xdr:txBody>
        </xdr:sp>
        <xdr:sp macro="" textlink="" fLocksText="0">
          <xdr:nvSpPr>
            <xdr:cNvPr id="10371" name="Text 145"/>
            <xdr:cNvSpPr txBox="1">
              <a:spLocks noChangeArrowheads="1"/>
            </xdr:cNvSpPr>
          </xdr:nvSpPr>
          <xdr:spPr bwMode="auto">
            <a:xfrm>
              <a:off x="11619439" y="43136690"/>
              <a:ext cx="342012" cy="222152"/>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F"/>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0" rIns="0" bIns="0" anchor="t"/>
            <a:lstStyle/>
            <a:p>
              <a:pPr algn="l" rtl="0">
                <a:defRPr sz="1000"/>
              </a:pPr>
              <a:r>
                <a:rPr lang="ja-JP" altLang="en-US" sz="1200" b="0" i="0" u="none" strike="noStrike" baseline="0">
                  <a:solidFill>
                    <a:srgbClr val="000000"/>
                  </a:solidFill>
                  <a:latin typeface="Times New Roman"/>
                  <a:cs typeface="Times New Roman"/>
                </a:rPr>
                <a:t>Y</a:t>
              </a:r>
            </a:p>
          </xdr:txBody>
        </xdr:sp>
        <xdr:sp macro="" textlink="" fLocksText="0">
          <xdr:nvSpPr>
            <xdr:cNvPr id="10372" name="Text 146"/>
            <xdr:cNvSpPr txBox="1">
              <a:spLocks noChangeArrowheads="1"/>
            </xdr:cNvSpPr>
          </xdr:nvSpPr>
          <xdr:spPr bwMode="auto">
            <a:xfrm>
              <a:off x="17622114" y="45175362"/>
              <a:ext cx="332511" cy="222152"/>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F"/>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0" rIns="0" bIns="0" anchor="t"/>
            <a:lstStyle/>
            <a:p>
              <a:pPr algn="l" rtl="0">
                <a:defRPr sz="1000"/>
              </a:pPr>
              <a:r>
                <a:rPr lang="ja-JP" altLang="en-US" sz="1200" b="0" i="0" u="none" strike="noStrike" baseline="0">
                  <a:solidFill>
                    <a:srgbClr val="000000"/>
                  </a:solidFill>
                  <a:latin typeface="Times New Roman"/>
                  <a:cs typeface="Times New Roman"/>
                </a:rPr>
                <a:t>X</a:t>
              </a:r>
            </a:p>
          </xdr:txBody>
        </xdr:sp>
        <xdr:sp macro="" textlink="" fLocksText="0">
          <xdr:nvSpPr>
            <xdr:cNvPr id="10373" name="Text 147"/>
            <xdr:cNvSpPr txBox="1">
              <a:spLocks noChangeArrowheads="1"/>
            </xdr:cNvSpPr>
          </xdr:nvSpPr>
          <xdr:spPr bwMode="auto">
            <a:xfrm rot="1500000">
              <a:off x="16901619" y="45599680"/>
              <a:ext cx="351512" cy="212493"/>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F"/>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0" rIns="0" bIns="0" anchor="t"/>
            <a:lstStyle/>
            <a:p>
              <a:pPr algn="l" rtl="0">
                <a:defRPr sz="1000"/>
              </a:pPr>
              <a:r>
                <a:rPr lang="ja-JP" altLang="en-US" sz="1200" b="0" i="0" u="none" strike="noStrike" baseline="0">
                  <a:solidFill>
                    <a:srgbClr val="0000FF"/>
                  </a:solidFill>
                  <a:latin typeface="Times New Roman"/>
                  <a:cs typeface="Times New Roman"/>
                </a:rPr>
                <a:t>x</a:t>
              </a:r>
            </a:p>
          </xdr:txBody>
        </xdr:sp>
        <xdr:sp macro="" textlink="" fLocksText="0">
          <xdr:nvSpPr>
            <xdr:cNvPr id="10374" name="Text 148"/>
            <xdr:cNvSpPr txBox="1">
              <a:spLocks noChangeArrowheads="1"/>
            </xdr:cNvSpPr>
          </xdr:nvSpPr>
          <xdr:spPr bwMode="auto">
            <a:xfrm rot="1500000">
              <a:off x="15248563" y="42991808"/>
              <a:ext cx="351512" cy="231811"/>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F"/>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0" rIns="0" bIns="0" anchor="t"/>
            <a:lstStyle/>
            <a:p>
              <a:pPr algn="l" rtl="0">
                <a:defRPr sz="1000"/>
              </a:pPr>
              <a:r>
                <a:rPr lang="ja-JP" altLang="en-US" sz="1200" b="0" i="0" u="none" strike="noStrike" baseline="0">
                  <a:solidFill>
                    <a:srgbClr val="0000FF"/>
                  </a:solidFill>
                  <a:latin typeface="Times New Roman"/>
                  <a:cs typeface="Times New Roman"/>
                </a:rPr>
                <a:t>y</a:t>
              </a:r>
            </a:p>
          </xdr:txBody>
        </xdr:sp>
        <xdr:sp macro="" textlink="" fLocksText="0">
          <xdr:nvSpPr>
            <xdr:cNvPr id="10375" name="Text 149"/>
            <xdr:cNvSpPr txBox="1">
              <a:spLocks noChangeArrowheads="1"/>
            </xdr:cNvSpPr>
          </xdr:nvSpPr>
          <xdr:spPr bwMode="auto">
            <a:xfrm>
              <a:off x="11761944" y="44730389"/>
              <a:ext cx="351512" cy="222152"/>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F"/>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0" rIns="0" bIns="0" anchor="t"/>
            <a:lstStyle/>
            <a:p>
              <a:pPr algn="l" rtl="0">
                <a:defRPr sz="1000"/>
              </a:pPr>
              <a:r>
                <a:rPr lang="ja-JP" altLang="en-US" sz="1200" b="0" i="0" u="none" strike="noStrike" baseline="0">
                  <a:solidFill>
                    <a:srgbClr val="000000"/>
                  </a:solidFill>
                  <a:latin typeface="Times New Roman"/>
                  <a:cs typeface="Times New Roman"/>
                </a:rPr>
                <a:t>δ1</a:t>
              </a:r>
            </a:p>
          </xdr:txBody>
        </xdr:sp>
        <xdr:sp macro="" textlink="" fLocksText="0">
          <xdr:nvSpPr>
            <xdr:cNvPr id="10376" name="Text 150"/>
            <xdr:cNvSpPr txBox="1">
              <a:spLocks noChangeArrowheads="1"/>
            </xdr:cNvSpPr>
          </xdr:nvSpPr>
          <xdr:spPr bwMode="auto">
            <a:xfrm>
              <a:off x="13386499" y="44691754"/>
              <a:ext cx="342012" cy="222152"/>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F"/>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0" rIns="0" bIns="0" anchor="t"/>
            <a:lstStyle/>
            <a:p>
              <a:pPr algn="l" rtl="0">
                <a:defRPr sz="1000"/>
              </a:pPr>
              <a:r>
                <a:rPr lang="ja-JP" altLang="en-US" sz="1200" b="0" i="0" u="none" strike="noStrike" baseline="0">
                  <a:solidFill>
                    <a:srgbClr val="000000"/>
                  </a:solidFill>
                  <a:latin typeface="Times New Roman"/>
                  <a:cs typeface="Times New Roman"/>
                </a:rPr>
                <a:t>L1</a:t>
              </a:r>
            </a:p>
          </xdr:txBody>
        </xdr:sp>
        <xdr:sp macro="" textlink="" fLocksText="0">
          <xdr:nvSpPr>
            <xdr:cNvPr id="10377" name="Text 151"/>
            <xdr:cNvSpPr txBox="1">
              <a:spLocks noChangeArrowheads="1"/>
            </xdr:cNvSpPr>
          </xdr:nvSpPr>
          <xdr:spPr bwMode="auto">
            <a:xfrm>
              <a:off x="14621541" y="44875271"/>
              <a:ext cx="342012" cy="222152"/>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F"/>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0" rIns="0" bIns="0" anchor="t"/>
            <a:lstStyle/>
            <a:p>
              <a:pPr algn="l" rtl="0">
                <a:defRPr sz="1000"/>
              </a:pPr>
              <a:r>
                <a:rPr lang="ja-JP" altLang="en-US" sz="1200" b="0" i="0" u="none" strike="noStrike" baseline="0">
                  <a:solidFill>
                    <a:srgbClr val="000000"/>
                  </a:solidFill>
                  <a:latin typeface="Times New Roman"/>
                  <a:cs typeface="Times New Roman"/>
                </a:rPr>
                <a:t>W1</a:t>
              </a:r>
            </a:p>
          </xdr:txBody>
        </xdr:sp>
        <xdr:sp macro="" textlink="" fLocksText="0">
          <xdr:nvSpPr>
            <xdr:cNvPr id="10378" name="Text 152"/>
            <xdr:cNvSpPr txBox="1">
              <a:spLocks noChangeArrowheads="1"/>
            </xdr:cNvSpPr>
          </xdr:nvSpPr>
          <xdr:spPr bwMode="auto">
            <a:xfrm>
              <a:off x="12559971" y="43948028"/>
              <a:ext cx="342012" cy="222152"/>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F"/>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0" rIns="0" bIns="0" anchor="t"/>
            <a:lstStyle/>
            <a:p>
              <a:pPr algn="l" rtl="0">
                <a:defRPr sz="1000"/>
              </a:pPr>
              <a:r>
                <a:rPr lang="ja-JP" altLang="en-US" sz="1200" b="0" i="0" u="none" strike="noStrike" baseline="0">
                  <a:solidFill>
                    <a:srgbClr val="000000"/>
                  </a:solidFill>
                  <a:latin typeface="Times New Roman"/>
                  <a:cs typeface="Times New Roman"/>
                </a:rPr>
                <a:t>W0</a:t>
              </a:r>
            </a:p>
          </xdr:txBody>
        </xdr:sp>
        <xdr:sp macro="" textlink="" fLocksText="0">
          <xdr:nvSpPr>
            <xdr:cNvPr id="10379" name="Text 153"/>
            <xdr:cNvSpPr txBox="1">
              <a:spLocks noChangeArrowheads="1"/>
            </xdr:cNvSpPr>
          </xdr:nvSpPr>
          <xdr:spPr bwMode="auto">
            <a:xfrm rot="1500000">
              <a:off x="13510003" y="44440626"/>
              <a:ext cx="570019" cy="212493"/>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F"/>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0" rIns="0" bIns="0" anchor="t"/>
            <a:lstStyle/>
            <a:p>
              <a:pPr algn="l" rtl="0">
                <a:defRPr sz="1000"/>
              </a:pPr>
              <a:r>
                <a:rPr lang="ja-JP" altLang="en-US" sz="1200" b="0" i="0" u="none" strike="noStrike" baseline="0">
                  <a:solidFill>
                    <a:srgbClr val="0000FF"/>
                  </a:solidFill>
                  <a:latin typeface="Times New Roman"/>
                  <a:cs typeface="Times New Roman"/>
                </a:rPr>
                <a:t>(0,h0)</a:t>
              </a:r>
            </a:p>
          </xdr:txBody>
        </xdr:sp>
        <xdr:sp macro="" textlink="" fLocksText="0">
          <xdr:nvSpPr>
            <xdr:cNvPr id="10380" name="Text 154"/>
            <xdr:cNvSpPr txBox="1">
              <a:spLocks noChangeArrowheads="1"/>
            </xdr:cNvSpPr>
          </xdr:nvSpPr>
          <xdr:spPr bwMode="auto">
            <a:xfrm>
              <a:off x="12046953" y="44073592"/>
              <a:ext cx="342012" cy="222152"/>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F"/>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0" rIns="0" bIns="0" anchor="t"/>
            <a:lstStyle/>
            <a:p>
              <a:pPr algn="l" rtl="0">
                <a:defRPr sz="1000"/>
              </a:pPr>
              <a:r>
                <a:rPr lang="ja-JP" altLang="en-US" sz="1200" b="0" i="0" u="none" strike="noStrike" baseline="0">
                  <a:solidFill>
                    <a:srgbClr val="000000"/>
                  </a:solidFill>
                  <a:latin typeface="Times New Roman"/>
                  <a:cs typeface="Times New Roman"/>
                </a:rPr>
                <a:t>Y0</a:t>
              </a:r>
            </a:p>
          </xdr:txBody>
        </xdr:sp>
        <xdr:sp macro="" textlink="" fLocksText="0">
          <xdr:nvSpPr>
            <xdr:cNvPr id="10381" name="Text 155"/>
            <xdr:cNvSpPr txBox="1">
              <a:spLocks noChangeArrowheads="1"/>
            </xdr:cNvSpPr>
          </xdr:nvSpPr>
          <xdr:spPr bwMode="auto">
            <a:xfrm>
              <a:off x="16892119" y="44218474"/>
              <a:ext cx="342012" cy="222152"/>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F"/>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0" rIns="0" bIns="0" anchor="t"/>
            <a:lstStyle/>
            <a:p>
              <a:pPr algn="l" rtl="0">
                <a:defRPr sz="1000"/>
              </a:pPr>
              <a:r>
                <a:rPr lang="ja-JP" altLang="en-US" sz="1200" b="0" i="0" u="none" strike="noStrike" baseline="0">
                  <a:solidFill>
                    <a:srgbClr val="808000"/>
                  </a:solidFill>
                  <a:latin typeface="Times New Roman"/>
                  <a:cs typeface="Times New Roman"/>
                </a:rPr>
                <a:t>X'</a:t>
              </a:r>
            </a:p>
          </xdr:txBody>
        </xdr:sp>
        <xdr:sp macro="" textlink="" fLocksText="0">
          <xdr:nvSpPr>
            <xdr:cNvPr id="10382" name="Text 156"/>
            <xdr:cNvSpPr txBox="1">
              <a:spLocks noChangeArrowheads="1"/>
            </xdr:cNvSpPr>
          </xdr:nvSpPr>
          <xdr:spPr bwMode="auto">
            <a:xfrm>
              <a:off x="14384033" y="42798632"/>
              <a:ext cx="342012" cy="222152"/>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F"/>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0" rIns="0" bIns="0" anchor="t"/>
            <a:lstStyle/>
            <a:p>
              <a:pPr algn="l" rtl="0">
                <a:defRPr sz="1000"/>
              </a:pPr>
              <a:r>
                <a:rPr lang="ja-JP" altLang="en-US" sz="1200" b="0" i="0" u="none" strike="noStrike" baseline="0">
                  <a:solidFill>
                    <a:srgbClr val="808000"/>
                  </a:solidFill>
                  <a:latin typeface="Times New Roman"/>
                  <a:cs typeface="Times New Roman"/>
                </a:rPr>
                <a:t>Y'</a:t>
              </a:r>
            </a:p>
          </xdr:txBody>
        </xdr:sp>
        <xdr:sp macro="" textlink="">
          <xdr:nvSpPr>
            <xdr:cNvPr id="1157377" name="Line 157"/>
            <xdr:cNvSpPr>
              <a:spLocks noChangeShapeType="1"/>
            </xdr:cNvSpPr>
          </xdr:nvSpPr>
          <xdr:spPr bwMode="auto">
            <a:xfrm flipH="1" flipV="1">
              <a:off x="12569471" y="43069078"/>
              <a:ext cx="294510" cy="540892"/>
            </a:xfrm>
            <a:prstGeom prst="line">
              <a:avLst/>
            </a:prstGeom>
            <a:noFill/>
            <a:ln w="9360">
              <a:solidFill>
                <a:srgbClr val="808080"/>
              </a:solidFill>
              <a:round/>
              <a:headEnd type="triangle" w="med" len="me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fLocksText="0">
          <xdr:nvSpPr>
            <xdr:cNvPr id="10384" name="Text 158"/>
            <xdr:cNvSpPr txBox="1">
              <a:spLocks noChangeArrowheads="1"/>
            </xdr:cNvSpPr>
          </xdr:nvSpPr>
          <xdr:spPr bwMode="auto">
            <a:xfrm rot="1500000">
              <a:off x="15657077" y="42779315"/>
              <a:ext cx="703024" cy="47328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F"/>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0" rIns="0" bIns="0" anchor="t"/>
            <a:lstStyle/>
            <a:p>
              <a:pPr algn="l" rtl="0">
                <a:defRPr sz="1000"/>
              </a:pPr>
              <a:r>
                <a:rPr lang="ja-JP" altLang="en-US" sz="1200" b="0" i="0" u="none" strike="noStrike" baseline="0">
                  <a:solidFill>
                    <a:srgbClr val="000000"/>
                  </a:solidFill>
                  <a:latin typeface="Times New Roman"/>
                  <a:cs typeface="Times New Roman"/>
                </a:rPr>
                <a:t> </a:t>
              </a:r>
              <a:r>
                <a:rPr lang="ja-JP" altLang="en-US" sz="1200" b="0" i="0" u="none" strike="noStrike" baseline="0">
                  <a:solidFill>
                    <a:srgbClr val="0000FF"/>
                  </a:solidFill>
                  <a:latin typeface="Times New Roman"/>
                  <a:cs typeface="Times New Roman"/>
                </a:rPr>
                <a:t>(x1,y1)</a:t>
              </a:r>
              <a:r>
                <a:rPr lang="ja-JP" altLang="en-US" sz="1200" b="0" i="0" u="none" strike="noStrike" baseline="0">
                  <a:solidFill>
                    <a:srgbClr val="000000"/>
                  </a:solidFill>
                  <a:latin typeface="Times New Roman"/>
                  <a:cs typeface="Times New Roman"/>
                </a:rPr>
                <a:t> =</a:t>
              </a:r>
              <a:r>
                <a:rPr lang="ja-JP" altLang="en-US" sz="1200" b="0" i="0" u="none" strike="noStrike" baseline="0">
                  <a:solidFill>
                    <a:srgbClr val="808000"/>
                  </a:solidFill>
                  <a:latin typeface="Times New Roman"/>
                  <a:cs typeface="Times New Roman"/>
                </a:rPr>
                <a:t>(X1',Y1')</a:t>
              </a:r>
              <a:r>
                <a:rPr lang="ja-JP" altLang="en-US" sz="1200" b="0" i="0" u="none" strike="noStrike" baseline="0">
                  <a:solidFill>
                    <a:srgbClr val="000000"/>
                  </a:solidFill>
                  <a:latin typeface="Times New Roman"/>
                  <a:cs typeface="Times New Roman"/>
                </a:rPr>
                <a:t>=(X1,Y1)</a:t>
              </a:r>
            </a:p>
          </xdr:txBody>
        </xdr:sp>
        <xdr:sp macro="" textlink="" fLocksText="0">
          <xdr:nvSpPr>
            <xdr:cNvPr id="10385" name="Text 160"/>
            <xdr:cNvSpPr txBox="1">
              <a:spLocks noChangeArrowheads="1"/>
            </xdr:cNvSpPr>
          </xdr:nvSpPr>
          <xdr:spPr bwMode="auto">
            <a:xfrm rot="1500000">
              <a:off x="16236596" y="42982149"/>
              <a:ext cx="1168540" cy="222152"/>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F"/>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0" rIns="0" bIns="0" anchor="t"/>
            <a:lstStyle/>
            <a:p>
              <a:pPr algn="l" rtl="0">
                <a:defRPr sz="1000"/>
              </a:pPr>
              <a:r>
                <a:rPr lang="ja-JP" altLang="en-US" sz="1200" b="0" i="0" u="none" strike="noStrike" baseline="0">
                  <a:solidFill>
                    <a:srgbClr val="000000"/>
                  </a:solidFill>
                  <a:latin typeface="ＭＳ Ｐ明朝"/>
                  <a:ea typeface="ＭＳ Ｐ明朝"/>
                </a:rPr>
                <a:t>界面形状 </a:t>
              </a:r>
              <a:r>
                <a:rPr lang="ja-JP" altLang="en-US" sz="1200" b="0" i="0" u="none" strike="noStrike" baseline="0">
                  <a:solidFill>
                    <a:srgbClr val="000000"/>
                  </a:solidFill>
                  <a:latin typeface="Times New Roman"/>
                  <a:ea typeface="ＭＳ Ｐ明朝"/>
                  <a:cs typeface="Times New Roman"/>
                </a:rPr>
                <a:t>f(y)</a:t>
              </a:r>
              <a:endParaRPr lang="ja-JP" altLang="en-US" sz="1200" b="0" i="0" u="none" strike="noStrike" baseline="0">
                <a:solidFill>
                  <a:srgbClr val="000000"/>
                </a:solidFill>
                <a:latin typeface="Times New Roman"/>
                <a:cs typeface="Times New Roman"/>
              </a:endParaRPr>
            </a:p>
          </xdr:txBody>
        </xdr:sp>
        <xdr:sp macro="" textlink="" fLocksText="0">
          <xdr:nvSpPr>
            <xdr:cNvPr id="10387" name="Text 162"/>
            <xdr:cNvSpPr txBox="1">
              <a:spLocks noChangeArrowheads="1"/>
            </xdr:cNvSpPr>
          </xdr:nvSpPr>
          <xdr:spPr bwMode="auto">
            <a:xfrm rot="1500000">
              <a:off x="15286564" y="44884930"/>
              <a:ext cx="342012" cy="222152"/>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F"/>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0" rIns="0" bIns="0" anchor="t"/>
            <a:lstStyle/>
            <a:p>
              <a:pPr algn="l" rtl="0">
                <a:defRPr sz="1000"/>
              </a:pPr>
              <a:r>
                <a:rPr lang="ja-JP" altLang="en-US" sz="1200" b="0" i="0" u="none" strike="noStrike" baseline="0">
                  <a:solidFill>
                    <a:srgbClr val="000000"/>
                  </a:solidFill>
                  <a:latin typeface="Times New Roman"/>
                  <a:cs typeface="Times New Roman"/>
                </a:rPr>
                <a:t>r1</a:t>
              </a:r>
            </a:p>
          </xdr:txBody>
        </xdr:sp>
        <xdr:sp macro="" textlink="" fLocksText="0">
          <xdr:nvSpPr>
            <xdr:cNvPr id="10388" name="Text 163"/>
            <xdr:cNvSpPr txBox="1">
              <a:spLocks noChangeArrowheads="1"/>
            </xdr:cNvSpPr>
          </xdr:nvSpPr>
          <xdr:spPr bwMode="auto">
            <a:xfrm rot="1500000">
              <a:off x="13576506" y="42837268"/>
              <a:ext cx="351512" cy="222152"/>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F"/>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0" rIns="0" bIns="0" anchor="t"/>
            <a:lstStyle/>
            <a:p>
              <a:pPr algn="l" rtl="0">
                <a:defRPr sz="1000"/>
              </a:pPr>
              <a:r>
                <a:rPr lang="ja-JP" altLang="en-US" sz="1200" b="0" i="0" u="none" strike="noStrike" baseline="0">
                  <a:solidFill>
                    <a:srgbClr val="000000"/>
                  </a:solidFill>
                  <a:latin typeface="Times New Roman"/>
                  <a:cs typeface="Times New Roman"/>
                </a:rPr>
                <a:t>θ1</a:t>
              </a:r>
            </a:p>
          </xdr:txBody>
        </xdr:sp>
        <xdr:sp macro="" textlink="" fLocksText="0">
          <xdr:nvSpPr>
            <xdr:cNvPr id="10389" name="Text 164"/>
            <xdr:cNvSpPr txBox="1">
              <a:spLocks noChangeArrowheads="1"/>
            </xdr:cNvSpPr>
          </xdr:nvSpPr>
          <xdr:spPr bwMode="auto">
            <a:xfrm rot="1500000">
              <a:off x="16027589" y="44701413"/>
              <a:ext cx="342012" cy="231811"/>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F"/>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0" rIns="0" bIns="0" anchor="t"/>
            <a:lstStyle/>
            <a:p>
              <a:pPr algn="l" rtl="0">
                <a:defRPr sz="1000"/>
              </a:pPr>
              <a:r>
                <a:rPr lang="ja-JP" altLang="en-US" sz="1200" b="0" i="0" u="none" strike="noStrike" baseline="0">
                  <a:solidFill>
                    <a:srgbClr val="000000"/>
                  </a:solidFill>
                  <a:latin typeface="Times New Roman"/>
                  <a:cs typeface="Times New Roman"/>
                </a:rPr>
                <a:t>θ2</a:t>
              </a:r>
            </a:p>
          </xdr:txBody>
        </xdr:sp>
        <xdr:sp macro="" textlink="" fLocksText="0">
          <xdr:nvSpPr>
            <xdr:cNvPr id="10390" name="Text 165"/>
            <xdr:cNvSpPr txBox="1">
              <a:spLocks noChangeArrowheads="1"/>
            </xdr:cNvSpPr>
          </xdr:nvSpPr>
          <xdr:spPr bwMode="auto">
            <a:xfrm rot="1500000">
              <a:off x="13842515" y="43880416"/>
              <a:ext cx="560519" cy="222152"/>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F"/>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0" rIns="0" bIns="0" anchor="t"/>
            <a:lstStyle/>
            <a:p>
              <a:pPr algn="l" rtl="0">
                <a:defRPr sz="1000"/>
              </a:pPr>
              <a:r>
                <a:rPr lang="ja-JP" altLang="en-US" sz="1200" b="0" i="0" u="none" strike="noStrike" baseline="0">
                  <a:solidFill>
                    <a:srgbClr val="000000"/>
                  </a:solidFill>
                  <a:latin typeface="+mn-ea"/>
                  <a:ea typeface="+mn-ea"/>
                  <a:cs typeface="Times New Roman"/>
                </a:rPr>
                <a:t> </a:t>
              </a:r>
              <a:r>
                <a:rPr lang="en-US" altLang="ja-JP" sz="1200" b="0" i="0" u="none" strike="noStrike" baseline="0">
                  <a:solidFill>
                    <a:srgbClr val="000000"/>
                  </a:solidFill>
                  <a:latin typeface="+mn-ea"/>
                  <a:ea typeface="+mn-ea"/>
                  <a:cs typeface="Times New Roman"/>
                </a:rPr>
                <a:t>ψ</a:t>
              </a:r>
              <a:r>
                <a:rPr lang="ja-JP" altLang="en-US" sz="1200" b="0" i="0" u="none" strike="noStrike" baseline="0">
                  <a:solidFill>
                    <a:srgbClr val="000000"/>
                  </a:solidFill>
                  <a:latin typeface="+mn-ea"/>
                  <a:ea typeface="+mn-ea"/>
                  <a:cs typeface="Times New Roman"/>
                </a:rPr>
                <a:t>1</a:t>
              </a:r>
            </a:p>
          </xdr:txBody>
        </xdr:sp>
        <xdr:sp macro="" textlink="" fLocksText="0">
          <xdr:nvSpPr>
            <xdr:cNvPr id="10391" name="Text 167"/>
            <xdr:cNvSpPr txBox="1">
              <a:spLocks noChangeArrowheads="1"/>
            </xdr:cNvSpPr>
          </xdr:nvSpPr>
          <xdr:spPr bwMode="auto">
            <a:xfrm rot="1500000">
              <a:off x="16626110" y="44653119"/>
              <a:ext cx="560519" cy="222152"/>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F"/>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0" rIns="0" bIns="0" anchor="t"/>
            <a:lstStyle/>
            <a:p>
              <a:pPr algn="l" rtl="0">
                <a:defRPr sz="1000"/>
              </a:pPr>
              <a:r>
                <a:rPr lang="ja-JP" altLang="en-US" sz="1200" b="0" i="0" u="none" strike="noStrike" baseline="0">
                  <a:solidFill>
                    <a:srgbClr val="000000"/>
                  </a:solidFill>
                  <a:latin typeface="Times New Roman"/>
                  <a:cs typeface="Times New Roman"/>
                </a:rPr>
                <a:t> </a:t>
              </a:r>
              <a:r>
                <a:rPr lang="en-US" altLang="ja-JP" sz="1200" b="0" i="0" u="none" strike="noStrike" baseline="0">
                  <a:solidFill>
                    <a:srgbClr val="000000"/>
                  </a:solidFill>
                  <a:latin typeface="+mn-ea"/>
                  <a:ea typeface="+mn-ea"/>
                  <a:cs typeface="Times New Roman"/>
                </a:rPr>
                <a:t>ψ</a:t>
              </a:r>
              <a:r>
                <a:rPr lang="ja-JP" altLang="en-US" sz="1200" b="0" i="0" u="none" strike="noStrike" baseline="0">
                  <a:solidFill>
                    <a:srgbClr val="000000"/>
                  </a:solidFill>
                  <a:latin typeface="+mn-ea"/>
                  <a:ea typeface="+mn-ea"/>
                  <a:cs typeface="Times New Roman"/>
                </a:rPr>
                <a:t>2</a:t>
              </a:r>
            </a:p>
          </xdr:txBody>
        </xdr:sp>
        <xdr:sp macro="" textlink="" fLocksText="0">
          <xdr:nvSpPr>
            <xdr:cNvPr id="10392" name="Text 152"/>
            <xdr:cNvSpPr txBox="1">
              <a:spLocks noChangeArrowheads="1"/>
            </xdr:cNvSpPr>
          </xdr:nvSpPr>
          <xdr:spPr bwMode="auto">
            <a:xfrm>
              <a:off x="11315700" y="42837268"/>
              <a:ext cx="1909565" cy="222152"/>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F"/>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0" rIns="0" bIns="0" anchor="t"/>
            <a:lstStyle/>
            <a:p>
              <a:pPr algn="l" rtl="0">
                <a:defRPr sz="1000"/>
              </a:pPr>
              <a:r>
                <a:rPr lang="ja-JP" altLang="en-US" sz="1200" b="0" i="0" u="none" strike="noStrike" baseline="0">
                  <a:solidFill>
                    <a:srgbClr val="000000"/>
                  </a:solidFill>
                  <a:latin typeface="Times New Roman"/>
                  <a:cs typeface="Times New Roman"/>
                </a:rPr>
                <a:t>(X0,Y0)=</a:t>
              </a:r>
              <a:r>
                <a:rPr lang="ja-JP" altLang="en-US" sz="1200" b="0" i="0" u="none" strike="noStrike" baseline="0">
                  <a:solidFill>
                    <a:srgbClr val="808000"/>
                  </a:solidFill>
                  <a:latin typeface="Times New Roman"/>
                  <a:cs typeface="Times New Roman"/>
                </a:rPr>
                <a:t>(X0',Y0')</a:t>
              </a:r>
              <a:r>
                <a:rPr lang="ja-JP" altLang="en-US" sz="1200" b="0" i="0" u="none" strike="noStrike" baseline="0">
                  <a:solidFill>
                    <a:srgbClr val="000000"/>
                  </a:solidFill>
                  <a:latin typeface="Times New Roman"/>
                  <a:cs typeface="Times New Roman"/>
                </a:rPr>
                <a:t>=</a:t>
              </a:r>
              <a:r>
                <a:rPr lang="ja-JP" altLang="en-US" sz="1200" b="0" i="0" u="none" strike="noStrike" baseline="0">
                  <a:solidFill>
                    <a:srgbClr val="0000FF"/>
                  </a:solidFill>
                  <a:latin typeface="Times New Roman"/>
                  <a:cs typeface="Times New Roman"/>
                </a:rPr>
                <a:t>(x0,y0)</a:t>
              </a:r>
            </a:p>
          </xdr:txBody>
        </xdr:sp>
        <xdr:sp macro="" textlink="" fLocksText="0">
          <xdr:nvSpPr>
            <xdr:cNvPr id="10396" name="Text 152"/>
            <xdr:cNvSpPr txBox="1">
              <a:spLocks noChangeArrowheads="1"/>
            </xdr:cNvSpPr>
          </xdr:nvSpPr>
          <xdr:spPr bwMode="auto">
            <a:xfrm>
              <a:off x="14013521" y="43600311"/>
              <a:ext cx="435904" cy="224213"/>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F"/>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0" rIns="0" bIns="0" anchor="t"/>
            <a:lstStyle/>
            <a:p>
              <a:pPr algn="l" rtl="0">
                <a:defRPr sz="1000"/>
              </a:pPr>
              <a:r>
                <a:rPr lang="en-US" altLang="ja-JP" sz="1200" b="0" i="0" u="none" strike="noStrike" baseline="0">
                  <a:solidFill>
                    <a:srgbClr val="000000"/>
                  </a:solidFill>
                  <a:latin typeface="+mn-ea"/>
                  <a:ea typeface="+mn-ea"/>
                  <a:cs typeface="Times New Roman"/>
                </a:rPr>
                <a:t>Ψ</a:t>
              </a:r>
              <a:r>
                <a:rPr lang="ja-JP" altLang="en-US" sz="1200" b="0" i="0" u="none" strike="noStrike" baseline="0">
                  <a:solidFill>
                    <a:srgbClr val="000000"/>
                  </a:solidFill>
                  <a:latin typeface="Times New Roman"/>
                  <a:cs typeface="Times New Roman"/>
                </a:rPr>
                <a:t>1(-)</a:t>
              </a:r>
            </a:p>
          </xdr:txBody>
        </xdr:sp>
        <xdr:sp macro="" textlink="">
          <xdr:nvSpPr>
            <xdr:cNvPr id="1157391" name="Line 158"/>
            <xdr:cNvSpPr>
              <a:spLocks noChangeShapeType="1"/>
            </xdr:cNvSpPr>
          </xdr:nvSpPr>
          <xdr:spPr bwMode="auto">
            <a:xfrm>
              <a:off x="14935052" y="43861099"/>
              <a:ext cx="1966567" cy="0"/>
            </a:xfrm>
            <a:prstGeom prst="line">
              <a:avLst/>
            </a:prstGeom>
            <a:noFill/>
            <a:ln w="9360">
              <a:solidFill>
                <a:srgbClr val="80808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157392" name="AutoShape 159"/>
            <xdr:cNvSpPr>
              <a:spLocks/>
            </xdr:cNvSpPr>
          </xdr:nvSpPr>
          <xdr:spPr bwMode="auto">
            <a:xfrm>
              <a:off x="16360101" y="43870757"/>
              <a:ext cx="123504" cy="424986"/>
            </a:xfrm>
            <a:custGeom>
              <a:avLst/>
              <a:gdLst>
                <a:gd name="T0" fmla="*/ 2147483647 w 346"/>
                <a:gd name="T1" fmla="*/ 0 h 1196"/>
                <a:gd name="T2" fmla="*/ 2147483647 w 346"/>
                <a:gd name="T3" fmla="*/ 2147483647 h 1196"/>
                <a:gd name="T4" fmla="*/ 2147483647 w 346"/>
                <a:gd name="T5" fmla="*/ 2147483647 h 1196"/>
                <a:gd name="T6" fmla="*/ 0 w 346"/>
                <a:gd name="T7" fmla="*/ 2147483647 h 1196"/>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346" h="1196">
                  <a:moveTo>
                    <a:pt x="293" y="0"/>
                  </a:moveTo>
                  <a:cubicBezTo>
                    <a:pt x="345" y="284"/>
                    <a:pt x="327" y="591"/>
                    <a:pt x="187" y="850"/>
                  </a:cubicBezTo>
                  <a:lnTo>
                    <a:pt x="27" y="1142"/>
                  </a:lnTo>
                  <a:lnTo>
                    <a:pt x="0" y="1195"/>
                  </a:lnTo>
                </a:path>
              </a:pathLst>
            </a:custGeom>
            <a:noFill/>
            <a:ln w="9360" cap="flat">
              <a:solidFill>
                <a:srgbClr val="000000"/>
              </a:solidFill>
              <a:round/>
              <a:headEnd/>
              <a:tailEnd type="triangle" w="med" len="me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fLocksText="0">
          <xdr:nvSpPr>
            <xdr:cNvPr id="10399" name="Text 152"/>
            <xdr:cNvSpPr txBox="1">
              <a:spLocks noChangeArrowheads="1"/>
            </xdr:cNvSpPr>
          </xdr:nvSpPr>
          <xdr:spPr bwMode="auto">
            <a:xfrm>
              <a:off x="16521605" y="43870757"/>
              <a:ext cx="461469" cy="210943"/>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F"/>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0" rIns="0" bIns="0" anchor="t"/>
            <a:lstStyle/>
            <a:p>
              <a:pPr algn="l" rtl="0">
                <a:defRPr sz="1000"/>
              </a:pPr>
              <a:r>
                <a:rPr lang="en-US" altLang="ja-JP" sz="1200" b="0" i="0" u="none" strike="noStrike" baseline="0">
                  <a:solidFill>
                    <a:srgbClr val="000000"/>
                  </a:solidFill>
                  <a:latin typeface="+mn-ea"/>
                  <a:ea typeface="+mn-ea"/>
                  <a:cs typeface="Times New Roman"/>
                </a:rPr>
                <a:t>Ψ</a:t>
              </a:r>
              <a:r>
                <a:rPr lang="ja-JP" altLang="en-US" sz="1200" b="0" i="0" u="none" strike="noStrike" baseline="0">
                  <a:solidFill>
                    <a:srgbClr val="000000"/>
                  </a:solidFill>
                  <a:latin typeface="Times New Roman"/>
                  <a:cs typeface="Times New Roman"/>
                </a:rPr>
                <a:t>2(-)</a:t>
              </a:r>
            </a:p>
            <a:p>
              <a:pPr algn="l" rtl="0">
                <a:defRPr sz="1000"/>
              </a:pPr>
              <a:endParaRPr lang="ja-JP" altLang="en-US" sz="1200" b="0" i="0" u="none" strike="noStrike" baseline="0">
                <a:solidFill>
                  <a:srgbClr val="000000"/>
                </a:solidFill>
                <a:latin typeface="Times New Roman"/>
                <a:cs typeface="Times New Roman"/>
              </a:endParaRPr>
            </a:p>
          </xdr:txBody>
        </xdr:sp>
        <xdr:cxnSp macro="">
          <xdr:nvCxnSpPr>
            <xdr:cNvPr id="1157416" name="直線コネクタ 21"/>
            <xdr:cNvCxnSpPr>
              <a:cxnSpLocks noChangeShapeType="1"/>
            </xdr:cNvCxnSpPr>
          </xdr:nvCxnSpPr>
          <xdr:spPr bwMode="auto">
            <a:xfrm flipV="1">
              <a:off x="11723942" y="43416795"/>
              <a:ext cx="0" cy="1854486"/>
            </a:xfrm>
            <a:prstGeom prst="line">
              <a:avLst/>
            </a:prstGeom>
            <a:noFill/>
            <a:ln w="9525" algn="ctr">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sp macro="" textlink="">
          <xdr:nvSpPr>
            <xdr:cNvPr id="1157417" name="円/楕円 2"/>
            <xdr:cNvSpPr>
              <a:spLocks noChangeArrowheads="1"/>
            </xdr:cNvSpPr>
          </xdr:nvSpPr>
          <xdr:spPr bwMode="auto">
            <a:xfrm flipH="1">
              <a:off x="12816480" y="43580994"/>
              <a:ext cx="85503" cy="86929"/>
            </a:xfrm>
            <a:prstGeom prst="ellipse">
              <a:avLst/>
            </a:prstGeom>
            <a:solidFill>
              <a:srgbClr val="FF0000"/>
            </a:solidFill>
            <a:ln w="9525" algn="ctr">
              <a:solidFill>
                <a:srgbClr val="FF0000"/>
              </a:solidFill>
              <a:round/>
              <a:headEnd/>
              <a:tailEnd/>
            </a:ln>
          </xdr:spPr>
        </xdr:sp>
      </xdr:grpSp>
      <xdr:sp macro="" textlink="">
        <xdr:nvSpPr>
          <xdr:cNvPr id="272" name="テキスト ボックス 271"/>
          <xdr:cNvSpPr txBox="1"/>
        </xdr:nvSpPr>
        <xdr:spPr>
          <a:xfrm>
            <a:off x="14135099" y="47329725"/>
            <a:ext cx="800101" cy="257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solidFill>
                  <a:schemeClr val="bg1">
                    <a:lumMod val="50000"/>
                  </a:schemeClr>
                </a:solidFill>
              </a:rPr>
              <a:t>反射のとき</a:t>
            </a:r>
          </a:p>
        </xdr:txBody>
      </xdr:sp>
    </xdr:grpSp>
    <xdr:clientData/>
  </xdr:twoCellAnchor>
  <xdr:twoCellAnchor>
    <xdr:from>
      <xdr:col>14</xdr:col>
      <xdr:colOff>95250</xdr:colOff>
      <xdr:row>204</xdr:row>
      <xdr:rowOff>66675</xdr:rowOff>
    </xdr:from>
    <xdr:to>
      <xdr:col>17</xdr:col>
      <xdr:colOff>356826</xdr:colOff>
      <xdr:row>215</xdr:row>
      <xdr:rowOff>87328</xdr:rowOff>
    </xdr:to>
    <xdr:grpSp>
      <xdr:nvGrpSpPr>
        <xdr:cNvPr id="287" name="グループ化 286"/>
        <xdr:cNvGrpSpPr/>
      </xdr:nvGrpSpPr>
      <xdr:grpSpPr>
        <a:xfrm>
          <a:off x="9925050" y="33099375"/>
          <a:ext cx="2833326" cy="1801828"/>
          <a:chOff x="8076758" y="60949844"/>
          <a:chExt cx="2833326" cy="1801828"/>
        </a:xfrm>
      </xdr:grpSpPr>
      <xdr:cxnSp macro="">
        <xdr:nvCxnSpPr>
          <xdr:cNvPr id="288" name="直線コネクタ 287"/>
          <xdr:cNvCxnSpPr/>
        </xdr:nvCxnSpPr>
        <xdr:spPr bwMode="auto">
          <a:xfrm flipV="1">
            <a:off x="9277350" y="60949844"/>
            <a:ext cx="232476" cy="1734180"/>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289" name="直線コネクタ 288"/>
          <xdr:cNvCxnSpPr/>
        </xdr:nvCxnSpPr>
        <xdr:spPr bwMode="auto">
          <a:xfrm rot="12982667" flipH="1">
            <a:off x="8378409" y="61438063"/>
            <a:ext cx="1924049" cy="1057275"/>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lgDashDot"/>
            <a:round/>
            <a:headEnd type="none" w="med" len="med"/>
            <a:tailEnd type="triangl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290" name="直線コネクタ 289"/>
          <xdr:cNvCxnSpPr/>
        </xdr:nvCxnSpPr>
        <xdr:spPr bwMode="auto">
          <a:xfrm rot="12982667" flipH="1">
            <a:off x="8745695" y="61766389"/>
            <a:ext cx="371474" cy="981075"/>
          </a:xfrm>
          <a:prstGeom prst="line">
            <a:avLst/>
          </a:prstGeom>
          <a:solidFill>
            <a:srgbClr xmlns:mc="http://schemas.openxmlformats.org/markup-compatibility/2006" xmlns:a14="http://schemas.microsoft.com/office/drawing/2010/main" val="FFFFFF" mc:Ignorable="a14" a14:legacySpreadsheetColorIndex="9"/>
          </a:solidFill>
          <a:ln w="19050"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291" name="直線コネクタ 290"/>
          <xdr:cNvCxnSpPr/>
        </xdr:nvCxnSpPr>
        <xdr:spPr bwMode="auto">
          <a:xfrm rot="12982667">
            <a:off x="8520889" y="61498895"/>
            <a:ext cx="1000124" cy="180975"/>
          </a:xfrm>
          <a:prstGeom prst="line">
            <a:avLst/>
          </a:prstGeom>
          <a:solidFill>
            <a:srgbClr xmlns:mc="http://schemas.openxmlformats.org/markup-compatibility/2006" xmlns:a14="http://schemas.microsoft.com/office/drawing/2010/main" val="FFFFFF" mc:Ignorable="a14" a14:legacySpreadsheetColorIndex="9"/>
          </a:solidFill>
          <a:ln w="19050" cap="flat" cmpd="sng" algn="ctr">
            <a:solidFill>
              <a:srgbClr val="0000FF"/>
            </a:solidFill>
            <a:prstDash val="solid"/>
            <a:round/>
            <a:headEnd type="none" w="med" len="med"/>
            <a:tailEnd type="triangl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292" name="直線コネクタ 291"/>
          <xdr:cNvCxnSpPr/>
        </xdr:nvCxnSpPr>
        <xdr:spPr bwMode="auto">
          <a:xfrm rot="12982667" flipH="1">
            <a:off x="9626661" y="61196827"/>
            <a:ext cx="371474" cy="981075"/>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val="FF0000"/>
            </a:solidFill>
            <a:prstDash val="dash"/>
            <a:round/>
            <a:headEnd type="none" w="med" len="med"/>
            <a:tailEnd type="triangl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293" name="直線コネクタ 292"/>
          <xdr:cNvCxnSpPr/>
        </xdr:nvCxnSpPr>
        <xdr:spPr bwMode="auto">
          <a:xfrm rot="12982667" flipH="1">
            <a:off x="9575212" y="61353413"/>
            <a:ext cx="609599" cy="885825"/>
          </a:xfrm>
          <a:prstGeom prst="line">
            <a:avLst/>
          </a:prstGeom>
          <a:solidFill>
            <a:srgbClr xmlns:mc="http://schemas.openxmlformats.org/markup-compatibility/2006" xmlns:a14="http://schemas.microsoft.com/office/drawing/2010/main" val="FFFFFF" mc:Ignorable="a14" a14:legacySpreadsheetColorIndex="9"/>
          </a:solidFill>
          <a:ln w="19050" cap="flat" cmpd="sng" algn="ctr">
            <a:solidFill>
              <a:srgbClr val="FF0000"/>
            </a:solidFill>
            <a:prstDash val="solid"/>
            <a:round/>
            <a:headEnd type="none" w="med" len="med"/>
            <a:tailEnd type="triangl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sp macro="" textlink="">
        <xdr:nvSpPr>
          <xdr:cNvPr id="294" name="円弧 293"/>
          <xdr:cNvSpPr/>
        </xdr:nvSpPr>
        <xdr:spPr bwMode="auto">
          <a:xfrm rot="12982667">
            <a:off x="8798355" y="61396975"/>
            <a:ext cx="1114425" cy="1114425"/>
          </a:xfrm>
          <a:prstGeom prst="arc">
            <a:avLst>
              <a:gd name="adj1" fmla="val 17333892"/>
              <a:gd name="adj2" fmla="val 19681433"/>
            </a:avLst>
          </a:prstGeom>
          <a:noFill/>
          <a:ln w="9525" cap="flat" cmpd="sng" algn="ctr">
            <a:solidFill>
              <a:schemeClr val="bg1">
                <a:lumMod val="50000"/>
              </a:schemeClr>
            </a:solidFill>
            <a:prstDash val="solid"/>
            <a:round/>
            <a:headEnd type="triangl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sp macro="" textlink="">
        <xdr:nvSpPr>
          <xdr:cNvPr id="295" name="円弧 294"/>
          <xdr:cNvSpPr/>
        </xdr:nvSpPr>
        <xdr:spPr bwMode="auto">
          <a:xfrm rot="18382667">
            <a:off x="8806024" y="61402625"/>
            <a:ext cx="1114425" cy="1114425"/>
          </a:xfrm>
          <a:prstGeom prst="arc">
            <a:avLst>
              <a:gd name="adj1" fmla="val 14458175"/>
              <a:gd name="adj2" fmla="val 16802655"/>
            </a:avLst>
          </a:prstGeom>
          <a:noFill/>
          <a:ln w="9525" cap="flat" cmpd="sng" algn="ctr">
            <a:solidFill>
              <a:schemeClr val="bg1">
                <a:lumMod val="50000"/>
              </a:schemeClr>
            </a:solidFill>
            <a:prstDash val="solid"/>
            <a:round/>
            <a:headEnd type="triangl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sp macro="" textlink="">
        <xdr:nvSpPr>
          <xdr:cNvPr id="296" name="円弧 295"/>
          <xdr:cNvSpPr/>
        </xdr:nvSpPr>
        <xdr:spPr bwMode="auto">
          <a:xfrm rot="2182667">
            <a:off x="8827011" y="61406254"/>
            <a:ext cx="1114425" cy="1114425"/>
          </a:xfrm>
          <a:prstGeom prst="arc">
            <a:avLst>
              <a:gd name="adj1" fmla="val 17333892"/>
              <a:gd name="adj2" fmla="val 19971380"/>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triangl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sp macro="" textlink="">
        <xdr:nvSpPr>
          <xdr:cNvPr id="297" name="円弧 296"/>
          <xdr:cNvSpPr/>
        </xdr:nvSpPr>
        <xdr:spPr bwMode="auto">
          <a:xfrm rot="12982667">
            <a:off x="8636388" y="61168090"/>
            <a:ext cx="1504950" cy="1562099"/>
          </a:xfrm>
          <a:prstGeom prst="arc">
            <a:avLst>
              <a:gd name="adj1" fmla="val 7509077"/>
              <a:gd name="adj2" fmla="val 9164812"/>
            </a:avLst>
          </a:prstGeom>
          <a:noFill/>
          <a:ln w="9525" cap="flat" cmpd="sng" algn="ctr">
            <a:solidFill>
              <a:srgbClr val="FF0000"/>
            </a:solidFill>
            <a:prstDash val="solid"/>
            <a:round/>
            <a:headEnd type="triangl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sp macro="" textlink="">
        <xdr:nvSpPr>
          <xdr:cNvPr id="298" name="円弧 297"/>
          <xdr:cNvSpPr/>
        </xdr:nvSpPr>
        <xdr:spPr bwMode="auto">
          <a:xfrm rot="12982667">
            <a:off x="8667829" y="61255028"/>
            <a:ext cx="1381125" cy="1390651"/>
          </a:xfrm>
          <a:prstGeom prst="arc">
            <a:avLst>
              <a:gd name="adj1" fmla="val 622071"/>
              <a:gd name="adj2" fmla="val 9164812"/>
            </a:avLst>
          </a:prstGeom>
          <a:noFill/>
          <a:ln w="9525" cap="flat" cmpd="sng" algn="ctr">
            <a:solidFill>
              <a:srgbClr val="0000FF"/>
            </a:solidFill>
            <a:prstDash val="solid"/>
            <a:round/>
            <a:headEnd type="triangl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sp macro="" textlink="">
        <xdr:nvSpPr>
          <xdr:cNvPr id="299" name="テキスト ボックス 298"/>
          <xdr:cNvSpPr txBox="1"/>
        </xdr:nvSpPr>
        <xdr:spPr>
          <a:xfrm>
            <a:off x="8484275" y="61949101"/>
            <a:ext cx="400050" cy="257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chemeClr val="bg1">
                    <a:lumMod val="50000"/>
                  </a:schemeClr>
                </a:solidFill>
              </a:rPr>
              <a:t>θ1</a:t>
            </a:r>
            <a:endParaRPr kumimoji="1" lang="ja-JP" altLang="en-US" sz="1100">
              <a:solidFill>
                <a:schemeClr val="bg1">
                  <a:lumMod val="50000"/>
                </a:schemeClr>
              </a:solidFill>
            </a:endParaRPr>
          </a:p>
        </xdr:txBody>
      </xdr:sp>
      <xdr:sp macro="" textlink="">
        <xdr:nvSpPr>
          <xdr:cNvPr id="300" name="テキスト ボックス 299"/>
          <xdr:cNvSpPr txBox="1"/>
        </xdr:nvSpPr>
        <xdr:spPr>
          <a:xfrm>
            <a:off x="8599805" y="61503056"/>
            <a:ext cx="400050" cy="257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chemeClr val="bg1">
                    <a:lumMod val="50000"/>
                  </a:schemeClr>
                </a:solidFill>
              </a:rPr>
              <a:t>θ1</a:t>
            </a:r>
            <a:endParaRPr kumimoji="1" lang="ja-JP" altLang="en-US" sz="1100">
              <a:solidFill>
                <a:schemeClr val="bg1">
                  <a:lumMod val="50000"/>
                </a:schemeClr>
              </a:solidFill>
            </a:endParaRPr>
          </a:p>
        </xdr:txBody>
      </xdr:sp>
      <xdr:sp macro="" textlink="">
        <xdr:nvSpPr>
          <xdr:cNvPr id="301" name="テキスト ボックス 300"/>
          <xdr:cNvSpPr txBox="1"/>
        </xdr:nvSpPr>
        <xdr:spPr>
          <a:xfrm>
            <a:off x="9665714" y="61799801"/>
            <a:ext cx="400050" cy="257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θ1</a:t>
            </a:r>
            <a:endParaRPr kumimoji="1" lang="ja-JP" altLang="en-US" sz="1100"/>
          </a:p>
        </xdr:txBody>
      </xdr:sp>
      <xdr:sp macro="" textlink="">
        <xdr:nvSpPr>
          <xdr:cNvPr id="302" name="テキスト ボックス 301"/>
          <xdr:cNvSpPr txBox="1"/>
        </xdr:nvSpPr>
        <xdr:spPr>
          <a:xfrm>
            <a:off x="10129033" y="61787384"/>
            <a:ext cx="781051" cy="257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θ2(</a:t>
            </a:r>
            <a:r>
              <a:rPr kumimoji="1" lang="ja-JP" altLang="en-US" sz="1100">
                <a:solidFill>
                  <a:srgbClr val="FF0000"/>
                </a:solidFill>
              </a:rPr>
              <a:t>屈折</a:t>
            </a:r>
            <a:r>
              <a:rPr kumimoji="1" lang="en-US" altLang="ja-JP" sz="1100">
                <a:solidFill>
                  <a:srgbClr val="FF0000"/>
                </a:solidFill>
              </a:rPr>
              <a:t>)</a:t>
            </a:r>
            <a:endParaRPr kumimoji="1" lang="ja-JP" altLang="en-US" sz="1100">
              <a:solidFill>
                <a:srgbClr val="FF0000"/>
              </a:solidFill>
            </a:endParaRPr>
          </a:p>
        </xdr:txBody>
      </xdr:sp>
      <xdr:sp macro="" textlink="">
        <xdr:nvSpPr>
          <xdr:cNvPr id="303" name="テキスト ボックス 302"/>
          <xdr:cNvSpPr txBox="1"/>
        </xdr:nvSpPr>
        <xdr:spPr>
          <a:xfrm>
            <a:off x="8741962" y="61003301"/>
            <a:ext cx="781051" cy="257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0000FF"/>
                </a:solidFill>
              </a:rPr>
              <a:t>θ2(</a:t>
            </a:r>
            <a:r>
              <a:rPr kumimoji="1" lang="ja-JP" altLang="en-US" sz="1100">
                <a:solidFill>
                  <a:srgbClr val="0000FF"/>
                </a:solidFill>
              </a:rPr>
              <a:t>反射</a:t>
            </a:r>
            <a:r>
              <a:rPr kumimoji="1" lang="en-US" altLang="ja-JP" sz="1100">
                <a:solidFill>
                  <a:srgbClr val="0000FF"/>
                </a:solidFill>
              </a:rPr>
              <a:t>)</a:t>
            </a:r>
            <a:endParaRPr kumimoji="1" lang="ja-JP" altLang="en-US" sz="1100">
              <a:solidFill>
                <a:srgbClr val="0000FF"/>
              </a:solidFill>
            </a:endParaRPr>
          </a:p>
        </xdr:txBody>
      </xdr:sp>
      <xdr:sp macro="" textlink="">
        <xdr:nvSpPr>
          <xdr:cNvPr id="304" name="テキスト ボックス 303"/>
          <xdr:cNvSpPr txBox="1"/>
        </xdr:nvSpPr>
        <xdr:spPr>
          <a:xfrm>
            <a:off x="9231038" y="62494497"/>
            <a:ext cx="571501" cy="257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界面</a:t>
            </a:r>
          </a:p>
        </xdr:txBody>
      </xdr:sp>
      <xdr:sp macro="" textlink="">
        <xdr:nvSpPr>
          <xdr:cNvPr id="305" name="テキスト ボックス 304"/>
          <xdr:cNvSpPr txBox="1"/>
        </xdr:nvSpPr>
        <xdr:spPr>
          <a:xfrm>
            <a:off x="8076758" y="61543606"/>
            <a:ext cx="571501" cy="257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法線</a:t>
            </a:r>
          </a:p>
        </xdr:txBody>
      </xdr:sp>
      <xdr:sp macro="" textlink="">
        <xdr:nvSpPr>
          <xdr:cNvPr id="306" name="テキスト ボックス 305"/>
          <xdr:cNvSpPr txBox="1"/>
        </xdr:nvSpPr>
        <xdr:spPr>
          <a:xfrm>
            <a:off x="9334500" y="62198250"/>
            <a:ext cx="400050" cy="257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n2</a:t>
            </a:r>
            <a:endParaRPr kumimoji="1" lang="ja-JP" altLang="en-US" sz="1100"/>
          </a:p>
        </xdr:txBody>
      </xdr:sp>
      <xdr:sp macro="" textlink="">
        <xdr:nvSpPr>
          <xdr:cNvPr id="307" name="テキスト ボックス 306"/>
          <xdr:cNvSpPr txBox="1"/>
        </xdr:nvSpPr>
        <xdr:spPr>
          <a:xfrm>
            <a:off x="8991600" y="62198250"/>
            <a:ext cx="342900" cy="257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n1</a:t>
            </a:r>
          </a:p>
          <a:p>
            <a:endParaRPr kumimoji="1" lang="ja-JP" altLang="en-US" sz="1100"/>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14</xdr:col>
      <xdr:colOff>57151</xdr:colOff>
      <xdr:row>38</xdr:row>
      <xdr:rowOff>85725</xdr:rowOff>
    </xdr:from>
    <xdr:to>
      <xdr:col>16</xdr:col>
      <xdr:colOff>371475</xdr:colOff>
      <xdr:row>49</xdr:row>
      <xdr:rowOff>123825</xdr:rowOff>
    </xdr:to>
    <xdr:grpSp>
      <xdr:nvGrpSpPr>
        <xdr:cNvPr id="200" name="グループ化 199"/>
        <xdr:cNvGrpSpPr/>
      </xdr:nvGrpSpPr>
      <xdr:grpSpPr>
        <a:xfrm>
          <a:off x="9991726" y="6238875"/>
          <a:ext cx="2028824" cy="1819275"/>
          <a:chOff x="14830426" y="60817125"/>
          <a:chExt cx="2028824" cy="1819275"/>
        </a:xfrm>
      </xdr:grpSpPr>
      <xdr:cxnSp macro="">
        <xdr:nvCxnSpPr>
          <xdr:cNvPr id="201" name="直線コネクタ 200"/>
          <xdr:cNvCxnSpPr/>
        </xdr:nvCxnSpPr>
        <xdr:spPr bwMode="auto">
          <a:xfrm flipV="1">
            <a:off x="15087600" y="61055250"/>
            <a:ext cx="1514475" cy="1571625"/>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202" name="直線矢印コネクタ 201"/>
          <xdr:cNvCxnSpPr/>
        </xdr:nvCxnSpPr>
        <xdr:spPr bwMode="auto">
          <a:xfrm flipV="1">
            <a:off x="15078075" y="61655325"/>
            <a:ext cx="952500" cy="428625"/>
          </a:xfrm>
          <a:prstGeom prst="straightConnector1">
            <a:avLst/>
          </a:prstGeom>
          <a:solidFill>
            <a:srgbClr xmlns:mc="http://schemas.openxmlformats.org/markup-compatibility/2006" xmlns:a14="http://schemas.microsoft.com/office/drawing/2010/main" val="FFFFFF" mc:Ignorable="a14" a14:legacySpreadsheetColorIndex="9"/>
          </a:solidFill>
          <a:ln w="9525" cap="flat" cmpd="sng" algn="ctr">
            <a:solidFill>
              <a:srgbClr val="FF0000"/>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203" name="直線矢印コネクタ 202"/>
          <xdr:cNvCxnSpPr/>
        </xdr:nvCxnSpPr>
        <xdr:spPr bwMode="auto">
          <a:xfrm flipV="1">
            <a:off x="15649575" y="61674376"/>
            <a:ext cx="371475" cy="962024"/>
          </a:xfrm>
          <a:prstGeom prst="straightConnector1">
            <a:avLst/>
          </a:prstGeom>
          <a:solidFill>
            <a:srgbClr xmlns:mc="http://schemas.openxmlformats.org/markup-compatibility/2006" xmlns:a14="http://schemas.microsoft.com/office/drawing/2010/main" val="FFFFFF" mc:Ignorable="a14" a14:legacySpreadsheetColorIndex="9"/>
          </a:solidFill>
          <a:ln w="9525" cap="flat" cmpd="sng" algn="ctr">
            <a:solidFill>
              <a:srgbClr val="00B050"/>
            </a:solidFill>
            <a:prstDash val="dash"/>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sp macro="" textlink="">
        <xdr:nvSpPr>
          <xdr:cNvPr id="204" name="テキスト ボックス 203"/>
          <xdr:cNvSpPr txBox="1"/>
        </xdr:nvSpPr>
        <xdr:spPr>
          <a:xfrm>
            <a:off x="15821025" y="60817125"/>
            <a:ext cx="847725" cy="514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界面</a:t>
            </a:r>
          </a:p>
          <a:p>
            <a:r>
              <a:rPr kumimoji="1" lang="ja-JP" altLang="en-US" sz="1100"/>
              <a:t>傾き</a:t>
            </a:r>
            <a:r>
              <a:rPr kumimoji="1" lang="en-US" altLang="ja-JP" sz="1100"/>
              <a:t>=1/G1</a:t>
            </a:r>
            <a:endParaRPr kumimoji="1" lang="ja-JP" altLang="en-US" sz="1100"/>
          </a:p>
        </xdr:txBody>
      </xdr:sp>
      <xdr:sp macro="" textlink="">
        <xdr:nvSpPr>
          <xdr:cNvPr id="205" name="テキスト ボックス 204"/>
          <xdr:cNvSpPr txBox="1"/>
        </xdr:nvSpPr>
        <xdr:spPr>
          <a:xfrm>
            <a:off x="14830426" y="61607700"/>
            <a:ext cx="1066800" cy="314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傾き</a:t>
            </a:r>
            <a:r>
              <a:rPr kumimoji="1" lang="en-US" altLang="ja-JP" sz="1100">
                <a:solidFill>
                  <a:srgbClr val="FF0000"/>
                </a:solidFill>
              </a:rPr>
              <a:t>m1&lt;1/G1</a:t>
            </a:r>
            <a:endParaRPr kumimoji="1" lang="ja-JP" altLang="en-US" sz="1100">
              <a:solidFill>
                <a:srgbClr val="FF0000"/>
              </a:solidFill>
            </a:endParaRPr>
          </a:p>
        </xdr:txBody>
      </xdr:sp>
      <xdr:sp macro="" textlink="">
        <xdr:nvSpPr>
          <xdr:cNvPr id="206" name="テキスト ボックス 205"/>
          <xdr:cNvSpPr txBox="1"/>
        </xdr:nvSpPr>
        <xdr:spPr>
          <a:xfrm>
            <a:off x="15811500" y="62007750"/>
            <a:ext cx="1047750" cy="314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00B050"/>
                </a:solidFill>
              </a:rPr>
              <a:t>傾き</a:t>
            </a:r>
            <a:r>
              <a:rPr kumimoji="1" lang="en-US" altLang="ja-JP" sz="1100">
                <a:solidFill>
                  <a:srgbClr val="00B050"/>
                </a:solidFill>
              </a:rPr>
              <a:t>m1&gt;1/G1</a:t>
            </a:r>
            <a:endParaRPr kumimoji="1" lang="ja-JP" altLang="en-US" sz="1100">
              <a:solidFill>
                <a:srgbClr val="00B050"/>
              </a:solidFill>
            </a:endParaRPr>
          </a:p>
        </xdr:txBody>
      </xdr:sp>
      <xdr:sp macro="" textlink="">
        <xdr:nvSpPr>
          <xdr:cNvPr id="207" name="テキスト ボックス 206"/>
          <xdr:cNvSpPr txBox="1"/>
        </xdr:nvSpPr>
        <xdr:spPr>
          <a:xfrm>
            <a:off x="15030450" y="60998100"/>
            <a:ext cx="35242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n1</a:t>
            </a:r>
            <a:endParaRPr kumimoji="1" lang="ja-JP" altLang="en-US" sz="1100"/>
          </a:p>
        </xdr:txBody>
      </xdr:sp>
      <xdr:sp macro="" textlink="">
        <xdr:nvSpPr>
          <xdr:cNvPr id="208" name="テキスト ボックス 207"/>
          <xdr:cNvSpPr txBox="1"/>
        </xdr:nvSpPr>
        <xdr:spPr>
          <a:xfrm>
            <a:off x="16202025" y="62360175"/>
            <a:ext cx="35242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n2</a:t>
            </a:r>
            <a:endParaRPr kumimoji="1" lang="ja-JP" altLang="en-US" sz="1100"/>
          </a:p>
        </xdr:txBody>
      </xdr:sp>
    </xdr:grpSp>
    <xdr:clientData/>
  </xdr:twoCellAnchor>
  <xdr:twoCellAnchor>
    <xdr:from>
      <xdr:col>11</xdr:col>
      <xdr:colOff>390525</xdr:colOff>
      <xdr:row>74</xdr:row>
      <xdr:rowOff>76200</xdr:rowOff>
    </xdr:from>
    <xdr:to>
      <xdr:col>19</xdr:col>
      <xdr:colOff>390525</xdr:colOff>
      <xdr:row>102</xdr:row>
      <xdr:rowOff>142875</xdr:rowOff>
    </xdr:to>
    <xdr:grpSp>
      <xdr:nvGrpSpPr>
        <xdr:cNvPr id="209" name="グループ化 208"/>
        <xdr:cNvGrpSpPr/>
      </xdr:nvGrpSpPr>
      <xdr:grpSpPr>
        <a:xfrm>
          <a:off x="7753350" y="12058650"/>
          <a:ext cx="6858000" cy="4600575"/>
          <a:chOff x="12325350" y="67598925"/>
          <a:chExt cx="6838950" cy="4600575"/>
        </a:xfrm>
      </xdr:grpSpPr>
      <xdr:sp macro="" textlink="">
        <xdr:nvSpPr>
          <xdr:cNvPr id="210" name="Line 48"/>
          <xdr:cNvSpPr>
            <a:spLocks noChangeShapeType="1"/>
          </xdr:cNvSpPr>
        </xdr:nvSpPr>
        <xdr:spPr bwMode="auto">
          <a:xfrm>
            <a:off x="13754100" y="67713225"/>
            <a:ext cx="0" cy="3267075"/>
          </a:xfrm>
          <a:prstGeom prst="line">
            <a:avLst/>
          </a:prstGeom>
          <a:noFill/>
          <a:ln w="9360">
            <a:solidFill>
              <a:srgbClr val="808080"/>
            </a:solidFill>
            <a:round/>
            <a:headEnd type="triangle" w="med" len="me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211" name="Line 49"/>
          <xdr:cNvSpPr>
            <a:spLocks noChangeShapeType="1"/>
          </xdr:cNvSpPr>
        </xdr:nvSpPr>
        <xdr:spPr bwMode="auto">
          <a:xfrm flipV="1">
            <a:off x="12906375" y="68656200"/>
            <a:ext cx="1609725" cy="590550"/>
          </a:xfrm>
          <a:prstGeom prst="line">
            <a:avLst/>
          </a:prstGeom>
          <a:noFill/>
          <a:ln w="9360">
            <a:solidFill>
              <a:srgbClr val="FF0000"/>
            </a:solidFill>
            <a:round/>
            <a:headEnd/>
            <a:tailEnd type="triangle"/>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212" name="Oval 50"/>
          <xdr:cNvSpPr>
            <a:spLocks noChangeArrowheads="1"/>
          </xdr:cNvSpPr>
        </xdr:nvSpPr>
        <xdr:spPr bwMode="auto">
          <a:xfrm>
            <a:off x="13754100" y="68094226"/>
            <a:ext cx="5267325" cy="3819524"/>
          </a:xfrm>
          <a:prstGeom prst="ellipse">
            <a:avLst/>
          </a:prstGeom>
          <a:noFill/>
          <a:ln w="9360">
            <a:solidFill>
              <a:srgbClr val="000000"/>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213" name="Rectangle 52"/>
          <xdr:cNvSpPr>
            <a:spLocks noChangeArrowheads="1"/>
          </xdr:cNvSpPr>
        </xdr:nvSpPr>
        <xdr:spPr bwMode="auto">
          <a:xfrm>
            <a:off x="15135226" y="67732275"/>
            <a:ext cx="4029074" cy="4467225"/>
          </a:xfrm>
          <a:prstGeom prst="rect">
            <a:avLst/>
          </a:prstGeom>
          <a:solidFill>
            <a:srgbClr val="FFFFFF"/>
          </a:solidFill>
          <a:ln>
            <a:noFill/>
          </a:ln>
          <a:effectLst/>
          <a:extLst>
            <a:ext uri="{91240B29-F687-4F45-9708-019B960494DF}">
              <a14:hiddenLine xmlns:a14="http://schemas.microsoft.com/office/drawing/2010/main" w="9525">
                <a:solidFill>
                  <a:srgbClr val="3465AF"/>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214" name="Line 53"/>
          <xdr:cNvSpPr>
            <a:spLocks noChangeShapeType="1"/>
          </xdr:cNvSpPr>
        </xdr:nvSpPr>
        <xdr:spPr bwMode="auto">
          <a:xfrm>
            <a:off x="14525625" y="68646675"/>
            <a:ext cx="1419225" cy="276225"/>
          </a:xfrm>
          <a:prstGeom prst="line">
            <a:avLst/>
          </a:prstGeom>
          <a:noFill/>
          <a:ln w="9360">
            <a:solidFill>
              <a:srgbClr val="FF0000"/>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215" name="Line 54"/>
          <xdr:cNvSpPr>
            <a:spLocks noChangeShapeType="1"/>
          </xdr:cNvSpPr>
        </xdr:nvSpPr>
        <xdr:spPr bwMode="auto">
          <a:xfrm>
            <a:off x="12896850" y="69989700"/>
            <a:ext cx="3238500" cy="0"/>
          </a:xfrm>
          <a:prstGeom prst="line">
            <a:avLst/>
          </a:prstGeom>
          <a:noFill/>
          <a:ln w="9360">
            <a:solidFill>
              <a:srgbClr val="808080"/>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216" name="Line 55"/>
          <xdr:cNvSpPr>
            <a:spLocks noChangeShapeType="1"/>
          </xdr:cNvSpPr>
        </xdr:nvSpPr>
        <xdr:spPr bwMode="auto">
          <a:xfrm flipV="1">
            <a:off x="16087724" y="68722875"/>
            <a:ext cx="161925" cy="142875"/>
          </a:xfrm>
          <a:prstGeom prst="line">
            <a:avLst/>
          </a:prstGeom>
          <a:noFill/>
          <a:ln w="9360">
            <a:solidFill>
              <a:srgbClr val="808080"/>
            </a:solidFill>
            <a:round/>
            <a:headEnd type="triangle" w="med" len="me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fLocksText="0">
        <xdr:nvSpPr>
          <xdr:cNvPr id="217" name="Text 58"/>
          <xdr:cNvSpPr txBox="1">
            <a:spLocks noChangeArrowheads="1"/>
          </xdr:cNvSpPr>
        </xdr:nvSpPr>
        <xdr:spPr bwMode="auto">
          <a:xfrm>
            <a:off x="13839825" y="67598925"/>
            <a:ext cx="485775" cy="1905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F"/>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0" rIns="0" bIns="0" anchor="t"/>
          <a:lstStyle/>
          <a:p>
            <a:pPr algn="l" rtl="0">
              <a:defRPr sz="1000"/>
            </a:pPr>
            <a:r>
              <a:rPr lang="ja-JP" altLang="en-US" sz="1200" b="0" i="0" u="none" strike="noStrike" baseline="0">
                <a:solidFill>
                  <a:srgbClr val="000000"/>
                </a:solidFill>
                <a:latin typeface="Times New Roman"/>
                <a:cs typeface="Times New Roman"/>
              </a:rPr>
              <a:t>y</a:t>
            </a:r>
          </a:p>
        </xdr:txBody>
      </xdr:sp>
      <xdr:sp macro="" textlink="" fLocksText="0">
        <xdr:nvSpPr>
          <xdr:cNvPr id="218" name="Text 59"/>
          <xdr:cNvSpPr txBox="1">
            <a:spLocks noChangeArrowheads="1"/>
          </xdr:cNvSpPr>
        </xdr:nvSpPr>
        <xdr:spPr bwMode="auto">
          <a:xfrm>
            <a:off x="16230600" y="69875400"/>
            <a:ext cx="476250" cy="1905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F"/>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0" rIns="0" bIns="0" anchor="t"/>
          <a:lstStyle/>
          <a:p>
            <a:pPr algn="l" rtl="0">
              <a:defRPr sz="1000"/>
            </a:pPr>
            <a:r>
              <a:rPr lang="ja-JP" altLang="en-US" sz="1200" b="0" i="0" u="none" strike="noStrike" baseline="0">
                <a:solidFill>
                  <a:srgbClr val="000000"/>
                </a:solidFill>
                <a:latin typeface="Times New Roman"/>
                <a:cs typeface="Times New Roman"/>
              </a:rPr>
              <a:t>x</a:t>
            </a:r>
          </a:p>
        </xdr:txBody>
      </xdr:sp>
      <xdr:sp macro="" textlink="">
        <xdr:nvSpPr>
          <xdr:cNvPr id="219" name="Line 61"/>
          <xdr:cNvSpPr>
            <a:spLocks noChangeShapeType="1"/>
          </xdr:cNvSpPr>
        </xdr:nvSpPr>
        <xdr:spPr bwMode="auto">
          <a:xfrm flipH="1" flipV="1">
            <a:off x="13925550" y="69408674"/>
            <a:ext cx="419100" cy="219076"/>
          </a:xfrm>
          <a:prstGeom prst="line">
            <a:avLst/>
          </a:prstGeom>
          <a:noFill/>
          <a:ln w="9360">
            <a:solidFill>
              <a:srgbClr val="000000"/>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220" name="Line 62"/>
          <xdr:cNvSpPr>
            <a:spLocks noChangeShapeType="1"/>
          </xdr:cNvSpPr>
        </xdr:nvSpPr>
        <xdr:spPr bwMode="auto">
          <a:xfrm flipH="1">
            <a:off x="12858750" y="68922900"/>
            <a:ext cx="857250" cy="0"/>
          </a:xfrm>
          <a:prstGeom prst="line">
            <a:avLst/>
          </a:prstGeom>
          <a:noFill/>
          <a:ln w="9360">
            <a:solidFill>
              <a:srgbClr val="808080"/>
            </a:solidFill>
            <a:round/>
            <a:headEnd type="triangle" w="med" len="me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fLocksText="0">
        <xdr:nvSpPr>
          <xdr:cNvPr id="221" name="Text 63"/>
          <xdr:cNvSpPr txBox="1">
            <a:spLocks noChangeArrowheads="1"/>
          </xdr:cNvSpPr>
        </xdr:nvSpPr>
        <xdr:spPr bwMode="auto">
          <a:xfrm>
            <a:off x="12325350" y="69580125"/>
            <a:ext cx="68580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F"/>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0" rIns="0" bIns="0" anchor="t"/>
          <a:lstStyle/>
          <a:p>
            <a:pPr algn="l" rtl="0">
              <a:defRPr sz="1000"/>
            </a:pPr>
            <a:r>
              <a:rPr lang="ja-JP" altLang="en-US" sz="1200" b="0" i="0" u="none" strike="noStrike" baseline="0">
                <a:solidFill>
                  <a:srgbClr val="000000"/>
                </a:solidFill>
                <a:latin typeface="Times New Roman"/>
                <a:cs typeface="Times New Roman"/>
              </a:rPr>
              <a:t>(x0,y0)</a:t>
            </a:r>
          </a:p>
        </xdr:txBody>
      </xdr:sp>
      <xdr:sp macro="" textlink="" fLocksText="0">
        <xdr:nvSpPr>
          <xdr:cNvPr id="222" name="Text 64"/>
          <xdr:cNvSpPr txBox="1">
            <a:spLocks noChangeArrowheads="1"/>
          </xdr:cNvSpPr>
        </xdr:nvSpPr>
        <xdr:spPr bwMode="auto">
          <a:xfrm>
            <a:off x="13382625" y="70056375"/>
            <a:ext cx="685800" cy="1619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F"/>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0" rIns="0" bIns="0" anchor="t"/>
          <a:lstStyle/>
          <a:p>
            <a:pPr algn="l" rtl="0">
              <a:defRPr sz="1000"/>
            </a:pPr>
            <a:r>
              <a:rPr lang="ja-JP" altLang="en-US" sz="1200" b="0" i="0" u="none" strike="noStrike" baseline="0">
                <a:solidFill>
                  <a:srgbClr val="000000"/>
                </a:solidFill>
                <a:latin typeface="Times New Roman"/>
                <a:cs typeface="Times New Roman"/>
              </a:rPr>
              <a:t>(0,0)</a:t>
            </a:r>
          </a:p>
        </xdr:txBody>
      </xdr:sp>
      <xdr:sp macro="" textlink="" fLocksText="0">
        <xdr:nvSpPr>
          <xdr:cNvPr id="223" name="Text 63"/>
          <xdr:cNvSpPr txBox="1">
            <a:spLocks noChangeArrowheads="1"/>
          </xdr:cNvSpPr>
        </xdr:nvSpPr>
        <xdr:spPr bwMode="auto">
          <a:xfrm>
            <a:off x="16097250" y="68494275"/>
            <a:ext cx="647700" cy="2000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F"/>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0" rIns="0" bIns="0" anchor="t"/>
          <a:lstStyle/>
          <a:p>
            <a:pPr algn="l" rtl="0">
              <a:defRPr sz="1000"/>
            </a:pPr>
            <a:r>
              <a:rPr lang="ja-JP" altLang="en-US" sz="1200" b="0" i="0" u="none" strike="noStrike" baseline="0">
                <a:solidFill>
                  <a:srgbClr val="000000"/>
                </a:solidFill>
                <a:latin typeface="Times New Roman"/>
                <a:cs typeface="Times New Roman"/>
              </a:rPr>
              <a:t>(x</a:t>
            </a:r>
            <a:r>
              <a:rPr lang="en-US" altLang="ja-JP" sz="1200" b="0" i="0" u="none" strike="noStrike" baseline="0">
                <a:solidFill>
                  <a:srgbClr val="000000"/>
                </a:solidFill>
                <a:latin typeface="Times New Roman"/>
                <a:cs typeface="Times New Roman"/>
              </a:rPr>
              <a:t>2</a:t>
            </a:r>
            <a:r>
              <a:rPr lang="ja-JP" altLang="en-US" sz="1200" b="0" i="0" u="none" strike="noStrike" baseline="0">
                <a:solidFill>
                  <a:srgbClr val="000000"/>
                </a:solidFill>
                <a:latin typeface="Times New Roman"/>
                <a:cs typeface="Times New Roman"/>
              </a:rPr>
              <a:t>,y</a:t>
            </a:r>
            <a:r>
              <a:rPr lang="en-US" altLang="ja-JP" sz="1200" b="0" i="0" u="none" strike="noStrike" baseline="0">
                <a:solidFill>
                  <a:srgbClr val="000000"/>
                </a:solidFill>
                <a:latin typeface="Times New Roman"/>
                <a:cs typeface="Times New Roman"/>
              </a:rPr>
              <a:t>2</a:t>
            </a:r>
            <a:r>
              <a:rPr lang="ja-JP" altLang="en-US" sz="1200" b="0" i="0" u="none" strike="noStrike" baseline="0">
                <a:solidFill>
                  <a:srgbClr val="000000"/>
                </a:solidFill>
                <a:latin typeface="Times New Roman"/>
                <a:cs typeface="Times New Roman"/>
              </a:rPr>
              <a:t>)</a:t>
            </a:r>
          </a:p>
        </xdr:txBody>
      </xdr:sp>
      <xdr:sp macro="" textlink="" fLocksText="0">
        <xdr:nvSpPr>
          <xdr:cNvPr id="224" name="Text 63"/>
          <xdr:cNvSpPr txBox="1">
            <a:spLocks noChangeArrowheads="1"/>
          </xdr:cNvSpPr>
        </xdr:nvSpPr>
        <xdr:spPr bwMode="auto">
          <a:xfrm>
            <a:off x="12363450" y="68827650"/>
            <a:ext cx="914400" cy="1619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F"/>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0" rIns="0" bIns="0" anchor="t"/>
          <a:lstStyle/>
          <a:p>
            <a:pPr algn="l" rtl="0">
              <a:defRPr sz="1000"/>
            </a:pPr>
            <a:r>
              <a:rPr lang="ja-JP" altLang="en-US" sz="1200" b="0" i="0" u="none" strike="noStrike" baseline="0">
                <a:solidFill>
                  <a:srgbClr val="000000"/>
                </a:solidFill>
                <a:latin typeface="Times New Roman"/>
                <a:cs typeface="Times New Roman"/>
              </a:rPr>
              <a:t>(0,h0)</a:t>
            </a:r>
          </a:p>
        </xdr:txBody>
      </xdr:sp>
      <xdr:sp macro="" textlink="">
        <xdr:nvSpPr>
          <xdr:cNvPr id="225" name="Line 78"/>
          <xdr:cNvSpPr>
            <a:spLocks noChangeShapeType="1"/>
          </xdr:cNvSpPr>
        </xdr:nvSpPr>
        <xdr:spPr bwMode="auto">
          <a:xfrm flipV="1">
            <a:off x="12668250" y="69294375"/>
            <a:ext cx="190500" cy="257175"/>
          </a:xfrm>
          <a:prstGeom prst="line">
            <a:avLst/>
          </a:prstGeom>
          <a:noFill/>
          <a:ln w="9360">
            <a:solidFill>
              <a:srgbClr val="808080"/>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226" name="Line 52"/>
          <xdr:cNvSpPr>
            <a:spLocks noChangeShapeType="1"/>
          </xdr:cNvSpPr>
        </xdr:nvSpPr>
        <xdr:spPr bwMode="auto">
          <a:xfrm>
            <a:off x="14582774" y="68741924"/>
            <a:ext cx="104775" cy="466725"/>
          </a:xfrm>
          <a:prstGeom prst="line">
            <a:avLst/>
          </a:prstGeom>
          <a:noFill/>
          <a:ln w="9360">
            <a:solidFill>
              <a:srgbClr val="808080"/>
            </a:solidFill>
            <a:round/>
            <a:headEnd type="triangle" w="med" len="me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fLocksText="0">
        <xdr:nvSpPr>
          <xdr:cNvPr id="227" name="Text 63"/>
          <xdr:cNvSpPr txBox="1">
            <a:spLocks noChangeArrowheads="1"/>
          </xdr:cNvSpPr>
        </xdr:nvSpPr>
        <xdr:spPr bwMode="auto">
          <a:xfrm>
            <a:off x="14478000" y="69265800"/>
            <a:ext cx="685800" cy="1619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F"/>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0" rIns="0" bIns="0" anchor="t"/>
          <a:lstStyle/>
          <a:p>
            <a:pPr algn="l" rtl="0">
              <a:defRPr sz="1000"/>
            </a:pPr>
            <a:r>
              <a:rPr lang="ja-JP" altLang="en-US" sz="1200" b="0" i="0" u="none" strike="noStrike" baseline="0">
                <a:solidFill>
                  <a:srgbClr val="000000"/>
                </a:solidFill>
                <a:latin typeface="Times New Roman"/>
                <a:cs typeface="Times New Roman"/>
              </a:rPr>
              <a:t>(x1,y1)</a:t>
            </a:r>
          </a:p>
        </xdr:txBody>
      </xdr:sp>
      <xdr:sp macro="" textlink="">
        <xdr:nvSpPr>
          <xdr:cNvPr id="228" name="円/楕円 227"/>
          <xdr:cNvSpPr/>
        </xdr:nvSpPr>
        <xdr:spPr bwMode="auto">
          <a:xfrm>
            <a:off x="12858749" y="69199125"/>
            <a:ext cx="104775" cy="104775"/>
          </a:xfrm>
          <a:prstGeom prst="ellipse">
            <a:avLst/>
          </a:prstGeom>
          <a:solidFill>
            <a:schemeClr val="tx1"/>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sp macro="" textlink="">
        <xdr:nvSpPr>
          <xdr:cNvPr id="229" name="円/楕円 228"/>
          <xdr:cNvSpPr/>
        </xdr:nvSpPr>
        <xdr:spPr bwMode="auto">
          <a:xfrm>
            <a:off x="14497050" y="68599050"/>
            <a:ext cx="104775" cy="104775"/>
          </a:xfrm>
          <a:prstGeom prst="ellipse">
            <a:avLst/>
          </a:prstGeom>
          <a:solidFill>
            <a:schemeClr val="tx1"/>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sp macro="" textlink="">
        <xdr:nvSpPr>
          <xdr:cNvPr id="230" name="円/楕円 229"/>
          <xdr:cNvSpPr/>
        </xdr:nvSpPr>
        <xdr:spPr bwMode="auto">
          <a:xfrm>
            <a:off x="15954375" y="68865750"/>
            <a:ext cx="104775" cy="104775"/>
          </a:xfrm>
          <a:prstGeom prst="ellipse">
            <a:avLst/>
          </a:prstGeom>
          <a:solidFill>
            <a:schemeClr val="tx1"/>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xnSp macro="">
        <xdr:nvCxnSpPr>
          <xdr:cNvPr id="231" name="直線コネクタ 230"/>
          <xdr:cNvCxnSpPr/>
        </xdr:nvCxnSpPr>
        <xdr:spPr bwMode="auto">
          <a:xfrm flipV="1">
            <a:off x="13877925" y="68132326"/>
            <a:ext cx="1343025" cy="981074"/>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val="0000FF"/>
            </a:solidFill>
            <a:prstDash val="dash"/>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sp macro="" textlink="" fLocksText="0">
        <xdr:nvSpPr>
          <xdr:cNvPr id="232" name="Text 63"/>
          <xdr:cNvSpPr txBox="1">
            <a:spLocks noChangeArrowheads="1"/>
          </xdr:cNvSpPr>
        </xdr:nvSpPr>
        <xdr:spPr bwMode="auto">
          <a:xfrm>
            <a:off x="14354176" y="69542025"/>
            <a:ext cx="476250" cy="219076"/>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F"/>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0" rIns="0" bIns="0" anchor="t"/>
          <a:lstStyle/>
          <a:p>
            <a:pPr algn="l" rtl="0">
              <a:defRPr sz="1000"/>
            </a:pPr>
            <a:r>
              <a:rPr lang="en-US" altLang="ja-JP" sz="1200" b="0" i="0" u="none" strike="noStrike" baseline="0">
                <a:solidFill>
                  <a:srgbClr val="000000"/>
                </a:solidFill>
                <a:latin typeface="Times New Roman"/>
                <a:cs typeface="Times New Roman"/>
              </a:rPr>
              <a:t>x=g(y)</a:t>
            </a:r>
          </a:p>
        </xdr:txBody>
      </xdr:sp>
      <xdr:sp macro="" textlink="" fLocksText="0">
        <xdr:nvSpPr>
          <xdr:cNvPr id="233" name="Text 63"/>
          <xdr:cNvSpPr txBox="1">
            <a:spLocks noChangeArrowheads="1"/>
          </xdr:cNvSpPr>
        </xdr:nvSpPr>
        <xdr:spPr bwMode="auto">
          <a:xfrm>
            <a:off x="14868526" y="67951350"/>
            <a:ext cx="74295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F"/>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0" rIns="0" bIns="0" anchor="t"/>
          <a:lstStyle/>
          <a:p>
            <a:pPr algn="l" rtl="0">
              <a:defRPr sz="1000"/>
            </a:pPr>
            <a:r>
              <a:rPr lang="ja-JP" altLang="en-US" sz="1200" b="0" i="0" u="none" strike="noStrike" baseline="0">
                <a:solidFill>
                  <a:sysClr val="windowText" lastClr="000000"/>
                </a:solidFill>
                <a:latin typeface="Times New Roman"/>
                <a:cs typeface="Times New Roman"/>
              </a:rPr>
              <a:t>傾き</a:t>
            </a:r>
            <a:r>
              <a:rPr lang="en-US" altLang="ja-JP" sz="1200" b="0" i="0" u="none" strike="noStrike" baseline="0">
                <a:solidFill>
                  <a:sysClr val="windowText" lastClr="000000"/>
                </a:solidFill>
                <a:latin typeface="Times New Roman"/>
                <a:cs typeface="Times New Roman"/>
              </a:rPr>
              <a:t>=</a:t>
            </a:r>
            <a:r>
              <a:rPr lang="en-US" altLang="ja-JP" sz="1200" b="0" i="0" u="none" strike="noStrike" baseline="0">
                <a:solidFill>
                  <a:srgbClr val="000000"/>
                </a:solidFill>
                <a:latin typeface="Times New Roman"/>
                <a:cs typeface="Times New Roman"/>
              </a:rPr>
              <a:t>1/G1</a:t>
            </a:r>
            <a:endParaRPr lang="ja-JP" altLang="en-US" sz="1200" b="0" i="0" u="none" strike="noStrike" baseline="0">
              <a:solidFill>
                <a:srgbClr val="000000"/>
              </a:solidFill>
              <a:latin typeface="Times New Roman"/>
              <a:cs typeface="Times New Roman"/>
            </a:endParaRPr>
          </a:p>
        </xdr:txBody>
      </xdr:sp>
      <xdr:sp macro="" textlink="" fLocksText="0">
        <xdr:nvSpPr>
          <xdr:cNvPr id="234" name="Text 63"/>
          <xdr:cNvSpPr txBox="1">
            <a:spLocks noChangeArrowheads="1"/>
          </xdr:cNvSpPr>
        </xdr:nvSpPr>
        <xdr:spPr bwMode="auto">
          <a:xfrm>
            <a:off x="13801725" y="68532375"/>
            <a:ext cx="74295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F"/>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0" rIns="0" bIns="0" anchor="t"/>
          <a:lstStyle/>
          <a:p>
            <a:pPr algn="l" rtl="0">
              <a:defRPr sz="1000"/>
            </a:pPr>
            <a:r>
              <a:rPr lang="ja-JP" altLang="en-US" sz="1200" b="0" i="0" u="none" strike="noStrike" baseline="0">
                <a:solidFill>
                  <a:sysClr val="windowText" lastClr="000000"/>
                </a:solidFill>
                <a:latin typeface="Times New Roman"/>
                <a:cs typeface="Times New Roman"/>
              </a:rPr>
              <a:t>傾き</a:t>
            </a:r>
            <a:r>
              <a:rPr lang="en-US" altLang="ja-JP" sz="1200" b="0" i="0" u="none" strike="noStrike" baseline="0">
                <a:solidFill>
                  <a:sysClr val="windowText" lastClr="000000"/>
                </a:solidFill>
                <a:latin typeface="Times New Roman"/>
                <a:cs typeface="Times New Roman"/>
              </a:rPr>
              <a:t>=m</a:t>
            </a:r>
            <a:r>
              <a:rPr lang="en-US" altLang="ja-JP" sz="1200" b="0" i="0" u="none" strike="noStrike" baseline="0">
                <a:solidFill>
                  <a:srgbClr val="000000"/>
                </a:solidFill>
                <a:latin typeface="Times New Roman"/>
                <a:cs typeface="Times New Roman"/>
              </a:rPr>
              <a:t>1</a:t>
            </a:r>
            <a:endParaRPr lang="ja-JP" altLang="en-US" sz="1200" b="0" i="0" u="none" strike="noStrike" baseline="0">
              <a:solidFill>
                <a:srgbClr val="000000"/>
              </a:solidFill>
              <a:latin typeface="Times New Roman"/>
              <a:cs typeface="Times New Roman"/>
            </a:endParaRPr>
          </a:p>
        </xdr:txBody>
      </xdr:sp>
      <xdr:sp macro="" textlink="" fLocksText="0">
        <xdr:nvSpPr>
          <xdr:cNvPr id="235" name="Text 63"/>
          <xdr:cNvSpPr txBox="1">
            <a:spLocks noChangeArrowheads="1"/>
          </xdr:cNvSpPr>
        </xdr:nvSpPr>
        <xdr:spPr bwMode="auto">
          <a:xfrm>
            <a:off x="15154275" y="68599050"/>
            <a:ext cx="74295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F"/>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0" rIns="0" bIns="0" anchor="t"/>
          <a:lstStyle/>
          <a:p>
            <a:pPr algn="l" rtl="0">
              <a:defRPr sz="1000"/>
            </a:pPr>
            <a:r>
              <a:rPr lang="ja-JP" altLang="en-US" sz="1200" b="0" i="0" u="none" strike="noStrike" baseline="0">
                <a:solidFill>
                  <a:sysClr val="windowText" lastClr="000000"/>
                </a:solidFill>
                <a:latin typeface="Times New Roman"/>
                <a:cs typeface="Times New Roman"/>
              </a:rPr>
              <a:t>傾き</a:t>
            </a:r>
            <a:r>
              <a:rPr lang="en-US" altLang="ja-JP" sz="1200" b="0" i="0" u="none" strike="noStrike" baseline="0">
                <a:solidFill>
                  <a:sysClr val="windowText" lastClr="000000"/>
                </a:solidFill>
                <a:latin typeface="Times New Roman"/>
                <a:cs typeface="Times New Roman"/>
              </a:rPr>
              <a:t>=m2</a:t>
            </a:r>
            <a:endParaRPr lang="ja-JP" altLang="en-US" sz="1200" b="0" i="0" u="none" strike="noStrike" baseline="0">
              <a:solidFill>
                <a:srgbClr val="000000"/>
              </a:solidFill>
              <a:latin typeface="Times New Roman"/>
              <a:cs typeface="Times New Roman"/>
            </a:endParaRPr>
          </a:p>
        </xdr:txBody>
      </xdr:sp>
      <xdr:sp macro="" textlink="">
        <xdr:nvSpPr>
          <xdr:cNvPr id="236" name="テキスト ボックス 235"/>
          <xdr:cNvSpPr txBox="1"/>
        </xdr:nvSpPr>
        <xdr:spPr>
          <a:xfrm>
            <a:off x="13925550" y="68094225"/>
            <a:ext cx="35242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n1</a:t>
            </a:r>
            <a:endParaRPr kumimoji="1" lang="ja-JP" altLang="en-US" sz="1100"/>
          </a:p>
        </xdr:txBody>
      </xdr:sp>
      <xdr:sp macro="" textlink="">
        <xdr:nvSpPr>
          <xdr:cNvPr id="237" name="テキスト ボックス 236"/>
          <xdr:cNvSpPr txBox="1"/>
        </xdr:nvSpPr>
        <xdr:spPr>
          <a:xfrm>
            <a:off x="15230475" y="69465825"/>
            <a:ext cx="35242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n2</a:t>
            </a:r>
            <a:endParaRPr kumimoji="1" lang="ja-JP" altLang="en-US" sz="1100"/>
          </a:p>
        </xdr:txBody>
      </xdr:sp>
    </xdr:grpSp>
    <xdr:clientData/>
  </xdr:twoCellAnchor>
  <xdr:twoCellAnchor>
    <xdr:from>
      <xdr:col>10</xdr:col>
      <xdr:colOff>95250</xdr:colOff>
      <xdr:row>209</xdr:row>
      <xdr:rowOff>57148</xdr:rowOff>
    </xdr:from>
    <xdr:to>
      <xdr:col>17</xdr:col>
      <xdr:colOff>533400</xdr:colOff>
      <xdr:row>235</xdr:row>
      <xdr:rowOff>66674</xdr:rowOff>
    </xdr:to>
    <xdr:grpSp>
      <xdr:nvGrpSpPr>
        <xdr:cNvPr id="238" name="グループ化 237"/>
        <xdr:cNvGrpSpPr/>
      </xdr:nvGrpSpPr>
      <xdr:grpSpPr>
        <a:xfrm>
          <a:off x="6877050" y="33899473"/>
          <a:ext cx="6162675" cy="4219576"/>
          <a:chOff x="7458075" y="102603298"/>
          <a:chExt cx="6162675" cy="4057651"/>
        </a:xfrm>
      </xdr:grpSpPr>
      <xdr:sp macro="" textlink="">
        <xdr:nvSpPr>
          <xdr:cNvPr id="239" name="Oval 50"/>
          <xdr:cNvSpPr>
            <a:spLocks noChangeArrowheads="1"/>
          </xdr:cNvSpPr>
        </xdr:nvSpPr>
        <xdr:spPr bwMode="auto">
          <a:xfrm rot="10800000">
            <a:off x="7619997" y="102755695"/>
            <a:ext cx="5210177" cy="3762369"/>
          </a:xfrm>
          <a:prstGeom prst="ellipse">
            <a:avLst/>
          </a:prstGeom>
          <a:noFill/>
          <a:ln w="9360">
            <a:solidFill>
              <a:srgbClr val="000000"/>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240" name="Rectangle 52"/>
          <xdr:cNvSpPr>
            <a:spLocks noChangeArrowheads="1"/>
          </xdr:cNvSpPr>
        </xdr:nvSpPr>
        <xdr:spPr bwMode="auto">
          <a:xfrm rot="10800000">
            <a:off x="7458075" y="102603298"/>
            <a:ext cx="4029074" cy="4057651"/>
          </a:xfrm>
          <a:prstGeom prst="rect">
            <a:avLst/>
          </a:prstGeom>
          <a:solidFill>
            <a:srgbClr val="FFFFFF"/>
          </a:solidFill>
          <a:ln>
            <a:noFill/>
          </a:ln>
          <a:effectLst/>
          <a:extLst>
            <a:ext uri="{91240B29-F687-4F45-9708-019B960494DF}">
              <a14:hiddenLine xmlns:a14="http://schemas.microsoft.com/office/drawing/2010/main" w="9525">
                <a:solidFill>
                  <a:srgbClr val="3465AF"/>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241" name="Line 48"/>
          <xdr:cNvSpPr>
            <a:spLocks noChangeShapeType="1"/>
          </xdr:cNvSpPr>
        </xdr:nvSpPr>
        <xdr:spPr bwMode="auto">
          <a:xfrm rot="10800000">
            <a:off x="12830175" y="102984299"/>
            <a:ext cx="0" cy="3371849"/>
          </a:xfrm>
          <a:prstGeom prst="line">
            <a:avLst/>
          </a:prstGeom>
          <a:noFill/>
          <a:ln w="9360">
            <a:solidFill>
              <a:srgbClr val="808080"/>
            </a:solidFill>
            <a:round/>
            <a:headEnd type="none" w="med" len="med"/>
            <a:tailEnd type="triangle"/>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242" name="Line 54"/>
          <xdr:cNvSpPr>
            <a:spLocks noChangeShapeType="1"/>
          </xdr:cNvSpPr>
        </xdr:nvSpPr>
        <xdr:spPr bwMode="auto">
          <a:xfrm rot="10800000">
            <a:off x="9324975" y="104632125"/>
            <a:ext cx="3838575" cy="0"/>
          </a:xfrm>
          <a:prstGeom prst="line">
            <a:avLst/>
          </a:prstGeom>
          <a:noFill/>
          <a:ln w="9360">
            <a:solidFill>
              <a:srgbClr val="808080"/>
            </a:solidFill>
            <a:round/>
            <a:headEnd type="triangle"/>
            <a:tailEnd type="non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243" name="Line 62"/>
          <xdr:cNvSpPr>
            <a:spLocks noChangeShapeType="1"/>
          </xdr:cNvSpPr>
        </xdr:nvSpPr>
        <xdr:spPr bwMode="auto">
          <a:xfrm rot="10800000">
            <a:off x="11725275" y="105108375"/>
            <a:ext cx="1114425" cy="0"/>
          </a:xfrm>
          <a:prstGeom prst="line">
            <a:avLst/>
          </a:prstGeom>
          <a:noFill/>
          <a:ln w="9360">
            <a:solidFill>
              <a:srgbClr val="808080"/>
            </a:solidFill>
            <a:round/>
            <a:headEnd type="triangle" w="med" len="me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244" name="Line 52"/>
          <xdr:cNvSpPr>
            <a:spLocks noChangeShapeType="1"/>
          </xdr:cNvSpPr>
        </xdr:nvSpPr>
        <xdr:spPr bwMode="auto">
          <a:xfrm rot="10800000" flipH="1" flipV="1">
            <a:off x="10001250" y="105175050"/>
            <a:ext cx="2828926" cy="1"/>
          </a:xfrm>
          <a:prstGeom prst="line">
            <a:avLst/>
          </a:prstGeom>
          <a:noFill/>
          <a:ln w="9360">
            <a:solidFill>
              <a:srgbClr val="808080"/>
            </a:solidFill>
            <a:round/>
            <a:headEnd type="triangle" w="med" len="me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245" name="円/楕円 244"/>
          <xdr:cNvSpPr/>
        </xdr:nvSpPr>
        <xdr:spPr bwMode="auto">
          <a:xfrm rot="10800000">
            <a:off x="9934576" y="104584500"/>
            <a:ext cx="104775" cy="104775"/>
          </a:xfrm>
          <a:prstGeom prst="ellipse">
            <a:avLst/>
          </a:prstGeom>
          <a:solidFill>
            <a:schemeClr val="tx1"/>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b="1"/>
          </a:p>
        </xdr:txBody>
      </xdr:sp>
      <xdr:sp macro="" textlink="">
        <xdr:nvSpPr>
          <xdr:cNvPr id="246" name="円/楕円 245"/>
          <xdr:cNvSpPr/>
        </xdr:nvSpPr>
        <xdr:spPr bwMode="auto">
          <a:xfrm rot="10800000">
            <a:off x="12020550" y="103270050"/>
            <a:ext cx="104775" cy="104775"/>
          </a:xfrm>
          <a:prstGeom prst="ellipse">
            <a:avLst/>
          </a:prstGeom>
          <a:solidFill>
            <a:schemeClr val="tx1"/>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b="1"/>
          </a:p>
        </xdr:txBody>
      </xdr:sp>
      <xdr:sp macro="" textlink="">
        <xdr:nvSpPr>
          <xdr:cNvPr id="247" name="円/楕円 246"/>
          <xdr:cNvSpPr/>
        </xdr:nvSpPr>
        <xdr:spPr bwMode="auto">
          <a:xfrm rot="10800000">
            <a:off x="11668125" y="104574975"/>
            <a:ext cx="104775" cy="104775"/>
          </a:xfrm>
          <a:prstGeom prst="ellipse">
            <a:avLst/>
          </a:prstGeom>
          <a:solidFill>
            <a:schemeClr val="tx1"/>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b="1"/>
          </a:p>
        </xdr:txBody>
      </xdr:sp>
      <xdr:cxnSp macro="">
        <xdr:nvCxnSpPr>
          <xdr:cNvPr id="248" name="直線コネクタ 247"/>
          <xdr:cNvCxnSpPr/>
        </xdr:nvCxnSpPr>
        <xdr:spPr bwMode="auto">
          <a:xfrm flipH="1" flipV="1">
            <a:off x="11496675" y="102879525"/>
            <a:ext cx="1238251" cy="933450"/>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val="0000FF"/>
            </a:solidFill>
            <a:prstDash val="dash"/>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sp macro="" textlink="">
        <xdr:nvSpPr>
          <xdr:cNvPr id="249" name="Line 49"/>
          <xdr:cNvSpPr>
            <a:spLocks noChangeShapeType="1"/>
          </xdr:cNvSpPr>
        </xdr:nvSpPr>
        <xdr:spPr bwMode="auto">
          <a:xfrm rot="10800000" flipV="1">
            <a:off x="9972675" y="103317675"/>
            <a:ext cx="2076450" cy="1314450"/>
          </a:xfrm>
          <a:prstGeom prst="line">
            <a:avLst/>
          </a:prstGeom>
          <a:noFill/>
          <a:ln w="9360">
            <a:solidFill>
              <a:srgbClr val="FF0000"/>
            </a:solidFill>
            <a:round/>
            <a:headEnd/>
            <a:tailEnd type="triangle"/>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250" name="Line 53"/>
          <xdr:cNvSpPr>
            <a:spLocks noChangeShapeType="1"/>
          </xdr:cNvSpPr>
        </xdr:nvSpPr>
        <xdr:spPr bwMode="auto">
          <a:xfrm rot="10800000" flipH="1">
            <a:off x="11725275" y="103327199"/>
            <a:ext cx="333376" cy="1304924"/>
          </a:xfrm>
          <a:prstGeom prst="line">
            <a:avLst/>
          </a:prstGeom>
          <a:noFill/>
          <a:ln w="9360">
            <a:solidFill>
              <a:srgbClr val="FF0000"/>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xnSp macro="">
        <xdr:nvCxnSpPr>
          <xdr:cNvPr id="251" name="直線コネクタ 250"/>
          <xdr:cNvCxnSpPr/>
        </xdr:nvCxnSpPr>
        <xdr:spPr bwMode="auto">
          <a:xfrm flipH="1">
            <a:off x="11125201" y="102955725"/>
            <a:ext cx="1209674" cy="1676400"/>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dashDot"/>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sp macro="" textlink="">
        <xdr:nvSpPr>
          <xdr:cNvPr id="252" name="Line 48"/>
          <xdr:cNvSpPr>
            <a:spLocks noChangeShapeType="1"/>
          </xdr:cNvSpPr>
        </xdr:nvSpPr>
        <xdr:spPr bwMode="auto">
          <a:xfrm rot="10800000">
            <a:off x="11715750" y="104651172"/>
            <a:ext cx="0" cy="485778"/>
          </a:xfrm>
          <a:prstGeom prst="line">
            <a:avLst/>
          </a:prstGeom>
          <a:noFill/>
          <a:ln w="9360">
            <a:solidFill>
              <a:srgbClr val="808080"/>
            </a:solidFill>
            <a:round/>
            <a:headEnd type="none" w="med" len="med"/>
            <a:tailEnd type="none"/>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253" name="Line 48"/>
          <xdr:cNvSpPr>
            <a:spLocks noChangeShapeType="1"/>
          </xdr:cNvSpPr>
        </xdr:nvSpPr>
        <xdr:spPr bwMode="auto">
          <a:xfrm rot="10800000">
            <a:off x="9991725" y="104651174"/>
            <a:ext cx="0" cy="666750"/>
          </a:xfrm>
          <a:prstGeom prst="line">
            <a:avLst/>
          </a:prstGeom>
          <a:noFill/>
          <a:ln w="9360">
            <a:solidFill>
              <a:srgbClr val="808080"/>
            </a:solidFill>
            <a:round/>
            <a:headEnd type="none" w="med" len="med"/>
            <a:tailEnd type="none"/>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254" name="テキスト ボックス 253"/>
          <xdr:cNvSpPr txBox="1"/>
        </xdr:nvSpPr>
        <xdr:spPr>
          <a:xfrm>
            <a:off x="12706350" y="102689025"/>
            <a:ext cx="352425"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t>y</a:t>
            </a:r>
            <a:endParaRPr kumimoji="1" lang="ja-JP" altLang="en-US" sz="1100" b="1"/>
          </a:p>
        </xdr:txBody>
      </xdr:sp>
      <xdr:sp macro="" textlink="">
        <xdr:nvSpPr>
          <xdr:cNvPr id="255" name="テキスト ボックス 254"/>
          <xdr:cNvSpPr txBox="1"/>
        </xdr:nvSpPr>
        <xdr:spPr>
          <a:xfrm>
            <a:off x="13268325" y="104517825"/>
            <a:ext cx="352425"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t>x</a:t>
            </a:r>
            <a:endParaRPr kumimoji="1" lang="ja-JP" altLang="en-US" sz="1100" b="1"/>
          </a:p>
        </xdr:txBody>
      </xdr:sp>
      <xdr:sp macro="" textlink="">
        <xdr:nvSpPr>
          <xdr:cNvPr id="256" name="テキスト ボックス 255"/>
          <xdr:cNvSpPr txBox="1"/>
        </xdr:nvSpPr>
        <xdr:spPr>
          <a:xfrm>
            <a:off x="12258675" y="104889300"/>
            <a:ext cx="352425"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t>L1</a:t>
            </a:r>
            <a:endParaRPr kumimoji="1" lang="ja-JP" altLang="en-US" sz="1100" b="1"/>
          </a:p>
        </xdr:txBody>
      </xdr:sp>
      <xdr:sp macro="" textlink="">
        <xdr:nvSpPr>
          <xdr:cNvPr id="257" name="テキスト ボックス 256"/>
          <xdr:cNvSpPr txBox="1"/>
        </xdr:nvSpPr>
        <xdr:spPr>
          <a:xfrm>
            <a:off x="11258550" y="104955975"/>
            <a:ext cx="352425"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t>Lz</a:t>
            </a:r>
            <a:endParaRPr kumimoji="1" lang="ja-JP" altLang="en-US" sz="1100" b="1"/>
          </a:p>
        </xdr:txBody>
      </xdr:sp>
      <xdr:sp macro="" textlink="">
        <xdr:nvSpPr>
          <xdr:cNvPr id="258" name="テキスト ボックス 257"/>
          <xdr:cNvSpPr txBox="1"/>
        </xdr:nvSpPr>
        <xdr:spPr>
          <a:xfrm>
            <a:off x="11182350" y="104374950"/>
            <a:ext cx="581025"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t>(x0,y0)</a:t>
            </a:r>
            <a:endParaRPr kumimoji="1" lang="ja-JP" altLang="en-US" sz="1100" b="1"/>
          </a:p>
        </xdr:txBody>
      </xdr:sp>
      <xdr:sp macro="" textlink="">
        <xdr:nvSpPr>
          <xdr:cNvPr id="259" name="テキスト ボックス 258"/>
          <xdr:cNvSpPr txBox="1"/>
        </xdr:nvSpPr>
        <xdr:spPr>
          <a:xfrm>
            <a:off x="12773025" y="104603550"/>
            <a:ext cx="581025"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t>(0,0)</a:t>
            </a:r>
            <a:endParaRPr kumimoji="1" lang="ja-JP" altLang="en-US" sz="1100" b="1"/>
          </a:p>
        </xdr:txBody>
      </xdr:sp>
      <xdr:sp macro="" textlink="">
        <xdr:nvSpPr>
          <xdr:cNvPr id="260" name="テキスト ボックス 259"/>
          <xdr:cNvSpPr txBox="1"/>
        </xdr:nvSpPr>
        <xdr:spPr>
          <a:xfrm>
            <a:off x="12087225" y="103136700"/>
            <a:ext cx="581025"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t>(x1,y1)</a:t>
            </a:r>
            <a:endParaRPr kumimoji="1" lang="ja-JP" altLang="en-US" sz="1100" b="1"/>
          </a:p>
        </xdr:txBody>
      </xdr:sp>
      <xdr:sp macro="" textlink="">
        <xdr:nvSpPr>
          <xdr:cNvPr id="261" name="テキスト ボックス 260"/>
          <xdr:cNvSpPr txBox="1"/>
        </xdr:nvSpPr>
        <xdr:spPr>
          <a:xfrm>
            <a:off x="9458325" y="104355900"/>
            <a:ext cx="581025"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t>(x2,y2)</a:t>
            </a:r>
            <a:endParaRPr kumimoji="1" lang="ja-JP" altLang="en-US" sz="1100" b="1"/>
          </a:p>
        </xdr:txBody>
      </xdr:sp>
      <xdr:sp macro="" textlink="">
        <xdr:nvSpPr>
          <xdr:cNvPr id="262" name="テキスト ボックス 261"/>
          <xdr:cNvSpPr txBox="1"/>
        </xdr:nvSpPr>
        <xdr:spPr>
          <a:xfrm>
            <a:off x="11563350" y="103984425"/>
            <a:ext cx="390525"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t>m1</a:t>
            </a:r>
            <a:endParaRPr kumimoji="1" lang="ja-JP" altLang="en-US" sz="1100" b="1"/>
          </a:p>
        </xdr:txBody>
      </xdr:sp>
      <xdr:sp macro="" textlink="">
        <xdr:nvSpPr>
          <xdr:cNvPr id="263" name="テキスト ボックス 262"/>
          <xdr:cNvSpPr txBox="1"/>
        </xdr:nvSpPr>
        <xdr:spPr>
          <a:xfrm>
            <a:off x="10715625" y="103746300"/>
            <a:ext cx="390525"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t>m2</a:t>
            </a:r>
            <a:endParaRPr kumimoji="1" lang="ja-JP" altLang="en-US" sz="1100" b="1"/>
          </a:p>
        </xdr:txBody>
      </xdr:sp>
      <xdr:sp macro="" textlink="">
        <xdr:nvSpPr>
          <xdr:cNvPr id="264" name="テキスト ボックス 263"/>
          <xdr:cNvSpPr txBox="1"/>
        </xdr:nvSpPr>
        <xdr:spPr>
          <a:xfrm>
            <a:off x="9705975" y="105308400"/>
            <a:ext cx="2619375" cy="4762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b="1"/>
              <a:t>鏡面</a:t>
            </a:r>
            <a:endParaRPr kumimoji="1" lang="en-US" altLang="ja-JP" sz="1100" b="1"/>
          </a:p>
          <a:p>
            <a:pPr algn="ctr"/>
            <a:r>
              <a:rPr kumimoji="1" lang="en-US" altLang="ja-JP" sz="1100" b="1"/>
              <a:t>x=y^2/(1+SQRT(1-(k1+1)*y^2/r1^2))/r1</a:t>
            </a:r>
            <a:endParaRPr kumimoji="1" lang="ja-JP" altLang="en-US" sz="1100" b="1"/>
          </a:p>
        </xdr:txBody>
      </xdr:sp>
      <xdr:sp macro="" textlink="">
        <xdr:nvSpPr>
          <xdr:cNvPr id="265" name="Line 62"/>
          <xdr:cNvSpPr>
            <a:spLocks noChangeShapeType="1"/>
          </xdr:cNvSpPr>
        </xdr:nvSpPr>
        <xdr:spPr bwMode="auto">
          <a:xfrm rot="10800000">
            <a:off x="11239499" y="105708450"/>
            <a:ext cx="704849" cy="314324"/>
          </a:xfrm>
          <a:prstGeom prst="line">
            <a:avLst/>
          </a:prstGeom>
          <a:noFill/>
          <a:ln w="9360">
            <a:solidFill>
              <a:srgbClr val="808080"/>
            </a:solidFill>
            <a:round/>
            <a:headEnd type="triangle" w="med" len="me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266" name="Line 48"/>
          <xdr:cNvSpPr>
            <a:spLocks noChangeShapeType="1"/>
          </xdr:cNvSpPr>
        </xdr:nvSpPr>
        <xdr:spPr bwMode="auto">
          <a:xfrm rot="10800000">
            <a:off x="12087225" y="103431975"/>
            <a:ext cx="0" cy="1543050"/>
          </a:xfrm>
          <a:prstGeom prst="line">
            <a:avLst/>
          </a:prstGeom>
          <a:noFill/>
          <a:ln w="9360">
            <a:solidFill>
              <a:srgbClr val="808080"/>
            </a:solidFill>
            <a:round/>
            <a:headEnd type="none" w="med" len="med"/>
            <a:tailEnd type="none"/>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267" name="テキスト ボックス 266"/>
          <xdr:cNvSpPr txBox="1"/>
        </xdr:nvSpPr>
        <xdr:spPr>
          <a:xfrm>
            <a:off x="11715750" y="104670225"/>
            <a:ext cx="352425"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t>D1</a:t>
            </a:r>
            <a:endParaRPr kumimoji="1" lang="ja-JP" altLang="en-US" sz="1100" b="1"/>
          </a:p>
        </xdr:txBody>
      </xdr:sp>
      <xdr:sp macro="" textlink="">
        <xdr:nvSpPr>
          <xdr:cNvPr id="268" name="テキスト ボックス 267"/>
          <xdr:cNvSpPr txBox="1"/>
        </xdr:nvSpPr>
        <xdr:spPr>
          <a:xfrm>
            <a:off x="10668000" y="104717850"/>
            <a:ext cx="352425"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t>Dz</a:t>
            </a:r>
            <a:endParaRPr kumimoji="1" lang="ja-JP" altLang="en-US" sz="1100" b="1"/>
          </a:p>
        </xdr:txBody>
      </xdr:sp>
      <xdr:sp macro="" textlink="">
        <xdr:nvSpPr>
          <xdr:cNvPr id="269" name="Line 62"/>
          <xdr:cNvSpPr>
            <a:spLocks noChangeShapeType="1"/>
          </xdr:cNvSpPr>
        </xdr:nvSpPr>
        <xdr:spPr bwMode="auto">
          <a:xfrm rot="10800000">
            <a:off x="11715748" y="104870250"/>
            <a:ext cx="361951" cy="0"/>
          </a:xfrm>
          <a:prstGeom prst="line">
            <a:avLst/>
          </a:prstGeom>
          <a:noFill/>
          <a:ln w="9360">
            <a:solidFill>
              <a:srgbClr val="808080"/>
            </a:solidFill>
            <a:round/>
            <a:headEnd type="triangle" w="med" len="me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270" name="Line 62"/>
          <xdr:cNvSpPr>
            <a:spLocks noChangeShapeType="1"/>
          </xdr:cNvSpPr>
        </xdr:nvSpPr>
        <xdr:spPr bwMode="auto">
          <a:xfrm rot="10800000">
            <a:off x="10010773" y="104927400"/>
            <a:ext cx="2066926" cy="0"/>
          </a:xfrm>
          <a:prstGeom prst="line">
            <a:avLst/>
          </a:prstGeom>
          <a:noFill/>
          <a:ln w="9360">
            <a:solidFill>
              <a:srgbClr val="808080"/>
            </a:solidFill>
            <a:round/>
            <a:headEnd type="triangle" w="med" len="me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11</xdr:col>
      <xdr:colOff>322421</xdr:colOff>
      <xdr:row>326</xdr:row>
      <xdr:rowOff>142874</xdr:rowOff>
    </xdr:from>
    <xdr:to>
      <xdr:col>19</xdr:col>
      <xdr:colOff>57151</xdr:colOff>
      <xdr:row>352</xdr:row>
      <xdr:rowOff>21449</xdr:rowOff>
    </xdr:to>
    <xdr:grpSp>
      <xdr:nvGrpSpPr>
        <xdr:cNvPr id="271" name="グループ化 270"/>
        <xdr:cNvGrpSpPr/>
      </xdr:nvGrpSpPr>
      <xdr:grpSpPr>
        <a:xfrm>
          <a:off x="7685246" y="52930424"/>
          <a:ext cx="6592730" cy="4088625"/>
          <a:chOff x="9075896" y="110499524"/>
          <a:chExt cx="6592730" cy="4088625"/>
        </a:xfrm>
      </xdr:grpSpPr>
      <xdr:sp macro="" textlink="">
        <xdr:nvSpPr>
          <xdr:cNvPr id="272" name="Oval 50"/>
          <xdr:cNvSpPr>
            <a:spLocks noChangeArrowheads="1"/>
          </xdr:cNvSpPr>
        </xdr:nvSpPr>
        <xdr:spPr bwMode="auto">
          <a:xfrm rot="10800000">
            <a:off x="11826715" y="110623345"/>
            <a:ext cx="2070258" cy="3791089"/>
          </a:xfrm>
          <a:prstGeom prst="ellipse">
            <a:avLst/>
          </a:prstGeom>
          <a:noFill/>
          <a:ln w="9360">
            <a:solidFill>
              <a:srgbClr val="000000"/>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273" name="Rectangle 52"/>
          <xdr:cNvSpPr>
            <a:spLocks noChangeArrowheads="1"/>
          </xdr:cNvSpPr>
        </xdr:nvSpPr>
        <xdr:spPr bwMode="auto">
          <a:xfrm rot="10800000">
            <a:off x="9075896" y="110499524"/>
            <a:ext cx="4230528" cy="4088625"/>
          </a:xfrm>
          <a:prstGeom prst="rect">
            <a:avLst/>
          </a:prstGeom>
          <a:solidFill>
            <a:srgbClr val="FFFFFF"/>
          </a:solidFill>
          <a:ln>
            <a:noFill/>
          </a:ln>
          <a:effectLst/>
          <a:extLst>
            <a:ext uri="{91240B29-F687-4F45-9708-019B960494DF}">
              <a14:hiddenLine xmlns:a14="http://schemas.microsoft.com/office/drawing/2010/main" w="9525">
                <a:solidFill>
                  <a:srgbClr val="3465AF"/>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274" name="Line 48"/>
          <xdr:cNvSpPr>
            <a:spLocks noChangeShapeType="1"/>
          </xdr:cNvSpPr>
        </xdr:nvSpPr>
        <xdr:spPr bwMode="auto">
          <a:xfrm rot="10800000">
            <a:off x="13896975" y="110851950"/>
            <a:ext cx="0" cy="3397588"/>
          </a:xfrm>
          <a:prstGeom prst="line">
            <a:avLst/>
          </a:prstGeom>
          <a:noFill/>
          <a:ln w="9360">
            <a:solidFill>
              <a:srgbClr val="808080"/>
            </a:solidFill>
            <a:round/>
            <a:headEnd type="none" w="med" len="med"/>
            <a:tailEnd type="triangle"/>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275" name="Line 62"/>
          <xdr:cNvSpPr>
            <a:spLocks noChangeShapeType="1"/>
          </xdr:cNvSpPr>
        </xdr:nvSpPr>
        <xdr:spPr bwMode="auto">
          <a:xfrm rot="10800000" flipH="1">
            <a:off x="12639675" y="112756950"/>
            <a:ext cx="1238250" cy="0"/>
          </a:xfrm>
          <a:prstGeom prst="line">
            <a:avLst/>
          </a:prstGeom>
          <a:noFill/>
          <a:ln w="9360">
            <a:solidFill>
              <a:srgbClr val="808080"/>
            </a:solidFill>
            <a:round/>
            <a:headEnd type="triangle" w="med" len="me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276" name="円/楕円 275"/>
          <xdr:cNvSpPr/>
        </xdr:nvSpPr>
        <xdr:spPr bwMode="auto">
          <a:xfrm rot="10800000">
            <a:off x="9662637" y="112452151"/>
            <a:ext cx="110014" cy="105575"/>
          </a:xfrm>
          <a:prstGeom prst="ellipse">
            <a:avLst/>
          </a:prstGeom>
          <a:solidFill>
            <a:schemeClr val="tx1"/>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b="1"/>
          </a:p>
        </xdr:txBody>
      </xdr:sp>
      <xdr:sp macro="" textlink="">
        <xdr:nvSpPr>
          <xdr:cNvPr id="277" name="円/楕円 276"/>
          <xdr:cNvSpPr/>
        </xdr:nvSpPr>
        <xdr:spPr bwMode="auto">
          <a:xfrm rot="10800000">
            <a:off x="13605986" y="111242476"/>
            <a:ext cx="110014" cy="105575"/>
          </a:xfrm>
          <a:prstGeom prst="ellipse">
            <a:avLst/>
          </a:prstGeom>
          <a:solidFill>
            <a:schemeClr val="tx1"/>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b="1"/>
          </a:p>
        </xdr:txBody>
      </xdr:sp>
      <xdr:sp macro="" textlink="">
        <xdr:nvSpPr>
          <xdr:cNvPr id="278" name="円/楕円 277"/>
          <xdr:cNvSpPr/>
        </xdr:nvSpPr>
        <xdr:spPr bwMode="auto">
          <a:xfrm rot="10800000">
            <a:off x="12510611" y="112090201"/>
            <a:ext cx="110014" cy="105575"/>
          </a:xfrm>
          <a:prstGeom prst="ellipse">
            <a:avLst/>
          </a:prstGeom>
          <a:solidFill>
            <a:schemeClr val="tx1"/>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b="1"/>
          </a:p>
        </xdr:txBody>
      </xdr:sp>
      <xdr:sp macro="" textlink="">
        <xdr:nvSpPr>
          <xdr:cNvPr id="279" name="Line 49"/>
          <xdr:cNvSpPr>
            <a:spLocks noChangeShapeType="1"/>
          </xdr:cNvSpPr>
        </xdr:nvSpPr>
        <xdr:spPr bwMode="auto">
          <a:xfrm rot="10800000" flipH="1">
            <a:off x="9725025" y="111299622"/>
            <a:ext cx="3924300" cy="1200153"/>
          </a:xfrm>
          <a:prstGeom prst="line">
            <a:avLst/>
          </a:prstGeom>
          <a:noFill/>
          <a:ln w="9360">
            <a:solidFill>
              <a:srgbClr val="FF0000"/>
            </a:solidFill>
            <a:round/>
            <a:headEnd/>
            <a:tailEnd type="triangle"/>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280" name="Line 48"/>
          <xdr:cNvSpPr>
            <a:spLocks noChangeShapeType="1"/>
          </xdr:cNvSpPr>
        </xdr:nvSpPr>
        <xdr:spPr bwMode="auto">
          <a:xfrm rot="10800000">
            <a:off x="12049125" y="112509297"/>
            <a:ext cx="0" cy="902186"/>
          </a:xfrm>
          <a:prstGeom prst="line">
            <a:avLst/>
          </a:prstGeom>
          <a:noFill/>
          <a:ln w="9360">
            <a:solidFill>
              <a:srgbClr val="808080"/>
            </a:solidFill>
            <a:round/>
            <a:headEnd type="none" w="med" len="med"/>
            <a:tailEnd type="none"/>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281" name="Line 48"/>
          <xdr:cNvSpPr>
            <a:spLocks noChangeShapeType="1"/>
          </xdr:cNvSpPr>
        </xdr:nvSpPr>
        <xdr:spPr bwMode="auto">
          <a:xfrm rot="10800000">
            <a:off x="12620625" y="112509300"/>
            <a:ext cx="0" cy="643046"/>
          </a:xfrm>
          <a:prstGeom prst="line">
            <a:avLst/>
          </a:prstGeom>
          <a:noFill/>
          <a:ln w="9360">
            <a:solidFill>
              <a:srgbClr val="808080"/>
            </a:solidFill>
            <a:round/>
            <a:headEnd type="none" w="med" len="med"/>
            <a:tailEnd type="none"/>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282" name="テキスト ボックス 281"/>
          <xdr:cNvSpPr txBox="1"/>
        </xdr:nvSpPr>
        <xdr:spPr>
          <a:xfrm>
            <a:off x="13755530" y="110556677"/>
            <a:ext cx="370046" cy="2399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t>y</a:t>
            </a:r>
            <a:endParaRPr kumimoji="1" lang="ja-JP" altLang="en-US" sz="1100" b="1"/>
          </a:p>
        </xdr:txBody>
      </xdr:sp>
      <xdr:sp macro="" textlink="">
        <xdr:nvSpPr>
          <xdr:cNvPr id="283" name="テキスト ボックス 282"/>
          <xdr:cNvSpPr txBox="1"/>
        </xdr:nvSpPr>
        <xdr:spPr>
          <a:xfrm>
            <a:off x="15298580" y="112366427"/>
            <a:ext cx="370046" cy="2399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t>x</a:t>
            </a:r>
            <a:endParaRPr kumimoji="1" lang="ja-JP" altLang="en-US" sz="1100" b="1"/>
          </a:p>
        </xdr:txBody>
      </xdr:sp>
      <xdr:sp macro="" textlink="">
        <xdr:nvSpPr>
          <xdr:cNvPr id="284" name="テキスト ボックス 283"/>
          <xdr:cNvSpPr txBox="1"/>
        </xdr:nvSpPr>
        <xdr:spPr>
          <a:xfrm>
            <a:off x="11202830" y="113490377"/>
            <a:ext cx="370046" cy="2399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t>L1</a:t>
            </a:r>
            <a:endParaRPr kumimoji="1" lang="ja-JP" altLang="en-US" sz="1100" b="1"/>
          </a:p>
        </xdr:txBody>
      </xdr:sp>
      <xdr:sp macro="" textlink="">
        <xdr:nvSpPr>
          <xdr:cNvPr id="285" name="テキスト ボックス 284"/>
          <xdr:cNvSpPr txBox="1"/>
        </xdr:nvSpPr>
        <xdr:spPr>
          <a:xfrm>
            <a:off x="12740640" y="113109377"/>
            <a:ext cx="480060" cy="2399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t>Lz1</a:t>
            </a:r>
            <a:endParaRPr kumimoji="1" lang="ja-JP" altLang="en-US" sz="1100" b="1"/>
          </a:p>
        </xdr:txBody>
      </xdr:sp>
      <xdr:sp macro="" textlink="">
        <xdr:nvSpPr>
          <xdr:cNvPr id="286" name="テキスト ボックス 285"/>
          <xdr:cNvSpPr txBox="1"/>
        </xdr:nvSpPr>
        <xdr:spPr>
          <a:xfrm>
            <a:off x="9638825" y="112499777"/>
            <a:ext cx="610076" cy="2399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t>(x0,y0)</a:t>
            </a:r>
            <a:endParaRPr kumimoji="1" lang="ja-JP" altLang="en-US" sz="1100" b="1"/>
          </a:p>
        </xdr:txBody>
      </xdr:sp>
      <xdr:sp macro="" textlink="">
        <xdr:nvSpPr>
          <xdr:cNvPr id="287" name="テキスト ボックス 286"/>
          <xdr:cNvSpPr txBox="1"/>
        </xdr:nvSpPr>
        <xdr:spPr>
          <a:xfrm>
            <a:off x="13826491" y="112471202"/>
            <a:ext cx="480060" cy="2399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t>(0,0)</a:t>
            </a:r>
            <a:endParaRPr kumimoji="1" lang="ja-JP" altLang="en-US" sz="1100" b="1"/>
          </a:p>
        </xdr:txBody>
      </xdr:sp>
      <xdr:sp macro="" textlink="">
        <xdr:nvSpPr>
          <xdr:cNvPr id="288" name="テキスト ボックス 287"/>
          <xdr:cNvSpPr txBox="1"/>
        </xdr:nvSpPr>
        <xdr:spPr>
          <a:xfrm>
            <a:off x="13001150" y="111071027"/>
            <a:ext cx="610076" cy="2399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t>(x1,y1)</a:t>
            </a:r>
            <a:endParaRPr kumimoji="1" lang="ja-JP" altLang="en-US" sz="1100" b="1"/>
          </a:p>
        </xdr:txBody>
      </xdr:sp>
      <xdr:sp macro="" textlink="">
        <xdr:nvSpPr>
          <xdr:cNvPr id="289" name="テキスト ボックス 288"/>
          <xdr:cNvSpPr txBox="1"/>
        </xdr:nvSpPr>
        <xdr:spPr>
          <a:xfrm>
            <a:off x="11067574" y="111785402"/>
            <a:ext cx="410051" cy="2399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t>m1</a:t>
            </a:r>
            <a:endParaRPr kumimoji="1" lang="ja-JP" altLang="en-US" sz="1100" b="1"/>
          </a:p>
        </xdr:txBody>
      </xdr:sp>
      <xdr:sp macro="" textlink="">
        <xdr:nvSpPr>
          <xdr:cNvPr id="290" name="テキスト ボックス 289"/>
          <xdr:cNvSpPr txBox="1"/>
        </xdr:nvSpPr>
        <xdr:spPr>
          <a:xfrm>
            <a:off x="12629674" y="111652052"/>
            <a:ext cx="410051" cy="2399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t>m2</a:t>
            </a:r>
            <a:endParaRPr kumimoji="1" lang="ja-JP" altLang="en-US" sz="1100" b="1"/>
          </a:p>
        </xdr:txBody>
      </xdr:sp>
      <xdr:sp macro="" textlink="">
        <xdr:nvSpPr>
          <xdr:cNvPr id="291" name="Line 62"/>
          <xdr:cNvSpPr>
            <a:spLocks noChangeShapeType="1"/>
          </xdr:cNvSpPr>
        </xdr:nvSpPr>
        <xdr:spPr bwMode="auto">
          <a:xfrm rot="10800000">
            <a:off x="12928279" y="110890049"/>
            <a:ext cx="540069" cy="105576"/>
          </a:xfrm>
          <a:prstGeom prst="line">
            <a:avLst/>
          </a:prstGeom>
          <a:noFill/>
          <a:ln w="9360">
            <a:solidFill>
              <a:schemeClr val="tx1"/>
            </a:solidFill>
            <a:round/>
            <a:headEnd type="triangle" w="med" len="me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292" name="Line 48"/>
          <xdr:cNvSpPr>
            <a:spLocks noChangeShapeType="1"/>
          </xdr:cNvSpPr>
        </xdr:nvSpPr>
        <xdr:spPr bwMode="auto">
          <a:xfrm rot="10800000">
            <a:off x="9715500" y="112509301"/>
            <a:ext cx="0" cy="1554829"/>
          </a:xfrm>
          <a:prstGeom prst="line">
            <a:avLst/>
          </a:prstGeom>
          <a:noFill/>
          <a:ln w="9360">
            <a:solidFill>
              <a:srgbClr val="808080"/>
            </a:solidFill>
            <a:round/>
            <a:headEnd type="none" w="med" len="med"/>
            <a:tailEnd type="none"/>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293" name="テキスト ボックス 292"/>
          <xdr:cNvSpPr txBox="1"/>
        </xdr:nvSpPr>
        <xdr:spPr>
          <a:xfrm>
            <a:off x="11811000" y="110661452"/>
            <a:ext cx="1200149" cy="2399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t>k1=-(r1/L1+1)^2</a:t>
            </a:r>
            <a:endParaRPr kumimoji="1" lang="ja-JP" altLang="en-US" sz="1100" b="1"/>
          </a:p>
        </xdr:txBody>
      </xdr:sp>
      <xdr:sp macro="" textlink="">
        <xdr:nvSpPr>
          <xdr:cNvPr id="294" name="Line 62"/>
          <xdr:cNvSpPr>
            <a:spLocks noChangeShapeType="1"/>
          </xdr:cNvSpPr>
        </xdr:nvSpPr>
        <xdr:spPr bwMode="auto">
          <a:xfrm rot="10800000" flipV="1">
            <a:off x="12630149" y="113042700"/>
            <a:ext cx="2028824" cy="0"/>
          </a:xfrm>
          <a:prstGeom prst="line">
            <a:avLst/>
          </a:prstGeom>
          <a:noFill/>
          <a:ln w="9360">
            <a:solidFill>
              <a:srgbClr val="808080"/>
            </a:solidFill>
            <a:round/>
            <a:headEnd type="triangle" w="med" len="me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295" name="Line 62"/>
          <xdr:cNvSpPr>
            <a:spLocks noChangeShapeType="1"/>
          </xdr:cNvSpPr>
        </xdr:nvSpPr>
        <xdr:spPr bwMode="auto">
          <a:xfrm rot="10800000" flipV="1">
            <a:off x="9715499" y="113699923"/>
            <a:ext cx="4171947" cy="2"/>
          </a:xfrm>
          <a:prstGeom prst="line">
            <a:avLst/>
          </a:prstGeom>
          <a:noFill/>
          <a:ln w="9360">
            <a:solidFill>
              <a:srgbClr val="808080"/>
            </a:solidFill>
            <a:round/>
            <a:headEnd type="triangle" w="med" len="me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296" name="円/楕円 295"/>
          <xdr:cNvSpPr/>
        </xdr:nvSpPr>
        <xdr:spPr bwMode="auto">
          <a:xfrm>
            <a:off x="12300585" y="112033050"/>
            <a:ext cx="320040" cy="969369"/>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sp macro="" textlink="">
        <xdr:nvSpPr>
          <xdr:cNvPr id="297" name="円/楕円 296"/>
          <xdr:cNvSpPr/>
        </xdr:nvSpPr>
        <xdr:spPr bwMode="auto">
          <a:xfrm rot="10800000">
            <a:off x="14596586" y="112452149"/>
            <a:ext cx="110014" cy="105575"/>
          </a:xfrm>
          <a:prstGeom prst="ellipse">
            <a:avLst/>
          </a:prstGeom>
          <a:solidFill>
            <a:schemeClr val="tx1"/>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b="1"/>
          </a:p>
        </xdr:txBody>
      </xdr:sp>
      <xdr:sp macro="" textlink="">
        <xdr:nvSpPr>
          <xdr:cNvPr id="298" name="Line 53"/>
          <xdr:cNvSpPr>
            <a:spLocks noChangeShapeType="1"/>
          </xdr:cNvSpPr>
        </xdr:nvSpPr>
        <xdr:spPr bwMode="auto">
          <a:xfrm rot="10800000" flipH="1" flipV="1">
            <a:off x="12573000" y="112147350"/>
            <a:ext cx="2085975" cy="355261"/>
          </a:xfrm>
          <a:prstGeom prst="line">
            <a:avLst/>
          </a:prstGeom>
          <a:noFill/>
          <a:ln w="9360">
            <a:solidFill>
              <a:srgbClr val="FF0000"/>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299" name="Line 53"/>
          <xdr:cNvSpPr>
            <a:spLocks noChangeShapeType="1"/>
          </xdr:cNvSpPr>
        </xdr:nvSpPr>
        <xdr:spPr bwMode="auto">
          <a:xfrm rot="10800000" flipV="1">
            <a:off x="12563475" y="111309149"/>
            <a:ext cx="1104900" cy="828676"/>
          </a:xfrm>
          <a:prstGeom prst="line">
            <a:avLst/>
          </a:prstGeom>
          <a:noFill/>
          <a:ln w="9360">
            <a:solidFill>
              <a:srgbClr val="FF0000"/>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00" name="正方形/長方形 299"/>
          <xdr:cNvSpPr/>
        </xdr:nvSpPr>
        <xdr:spPr bwMode="auto">
          <a:xfrm>
            <a:off x="12106275" y="111890175"/>
            <a:ext cx="400050" cy="1257300"/>
          </a:xfrm>
          <a:prstGeom prst="rect">
            <a:avLst/>
          </a:prstGeom>
          <a:solidFill>
            <a:srgbClr xmlns:mc="http://schemas.openxmlformats.org/markup-compatibility/2006" xmlns:a14="http://schemas.microsoft.com/office/drawing/2010/main" val="FFFFFF" mc:Ignorable="a14" a14:legacySpreadsheetColorIndex="9"/>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sp macro="" textlink="">
        <xdr:nvSpPr>
          <xdr:cNvPr id="301" name="Line 54"/>
          <xdr:cNvSpPr>
            <a:spLocks noChangeShapeType="1"/>
          </xdr:cNvSpPr>
        </xdr:nvSpPr>
        <xdr:spPr bwMode="auto">
          <a:xfrm rot="10800000">
            <a:off x="9208292" y="112499775"/>
            <a:ext cx="6050757" cy="0"/>
          </a:xfrm>
          <a:prstGeom prst="line">
            <a:avLst/>
          </a:prstGeom>
          <a:noFill/>
          <a:ln w="9360">
            <a:solidFill>
              <a:srgbClr val="808080"/>
            </a:solidFill>
            <a:round/>
            <a:headEnd type="triangle"/>
            <a:tailEnd type="non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02" name="Line 53"/>
          <xdr:cNvSpPr>
            <a:spLocks noChangeShapeType="1"/>
          </xdr:cNvSpPr>
        </xdr:nvSpPr>
        <xdr:spPr bwMode="auto">
          <a:xfrm rot="10800000" flipV="1">
            <a:off x="12053887" y="112147350"/>
            <a:ext cx="500063" cy="355115"/>
          </a:xfrm>
          <a:prstGeom prst="line">
            <a:avLst/>
          </a:prstGeom>
          <a:noFill/>
          <a:ln w="9360">
            <a:solidFill>
              <a:srgbClr val="FF0000"/>
            </a:solidFill>
            <a:prstDash val="dash"/>
            <a:round/>
            <a:headEnd/>
            <a:tailEnd type="non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03" name="Line 48"/>
          <xdr:cNvSpPr>
            <a:spLocks noChangeShapeType="1"/>
          </xdr:cNvSpPr>
        </xdr:nvSpPr>
        <xdr:spPr bwMode="auto">
          <a:xfrm rot="10800000">
            <a:off x="14658975" y="112509299"/>
            <a:ext cx="0" cy="902186"/>
          </a:xfrm>
          <a:prstGeom prst="line">
            <a:avLst/>
          </a:prstGeom>
          <a:noFill/>
          <a:ln w="9360">
            <a:solidFill>
              <a:srgbClr val="808080"/>
            </a:solidFill>
            <a:round/>
            <a:headEnd type="none" w="med" len="med"/>
            <a:tailEnd type="none"/>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04" name="テキスト ボックス 303"/>
          <xdr:cNvSpPr txBox="1"/>
        </xdr:nvSpPr>
        <xdr:spPr>
          <a:xfrm>
            <a:off x="14601350" y="112214025"/>
            <a:ext cx="610076" cy="2399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t>(x3,y3)</a:t>
            </a:r>
            <a:endParaRPr kumimoji="1" lang="ja-JP" altLang="en-US" sz="1100" b="1"/>
          </a:p>
        </xdr:txBody>
      </xdr:sp>
      <xdr:sp macro="" textlink="">
        <xdr:nvSpPr>
          <xdr:cNvPr id="305" name="テキスト ボックス 304"/>
          <xdr:cNvSpPr txBox="1"/>
        </xdr:nvSpPr>
        <xdr:spPr>
          <a:xfrm>
            <a:off x="11934350" y="111947327"/>
            <a:ext cx="610076" cy="2399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t>(x2,y2)</a:t>
            </a:r>
            <a:endParaRPr kumimoji="1" lang="ja-JP" altLang="en-US" sz="1100" b="1"/>
          </a:p>
        </xdr:txBody>
      </xdr:sp>
      <xdr:sp macro="" textlink="">
        <xdr:nvSpPr>
          <xdr:cNvPr id="306" name="Line 62"/>
          <xdr:cNvSpPr>
            <a:spLocks noChangeShapeType="1"/>
          </xdr:cNvSpPr>
        </xdr:nvSpPr>
        <xdr:spPr bwMode="auto">
          <a:xfrm rot="10800000" flipH="1" flipV="1">
            <a:off x="12077699" y="113328450"/>
            <a:ext cx="1809751" cy="2"/>
          </a:xfrm>
          <a:prstGeom prst="line">
            <a:avLst/>
          </a:prstGeom>
          <a:noFill/>
          <a:ln w="9360">
            <a:solidFill>
              <a:srgbClr val="808080"/>
            </a:solidFill>
            <a:round/>
            <a:headEnd type="triangle" w="med" len="me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07" name="テキスト ボックス 306"/>
          <xdr:cNvSpPr txBox="1"/>
        </xdr:nvSpPr>
        <xdr:spPr>
          <a:xfrm>
            <a:off x="13312140" y="112814100"/>
            <a:ext cx="480060" cy="2399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t>Lz2</a:t>
            </a:r>
            <a:endParaRPr kumimoji="1" lang="ja-JP" altLang="en-US" sz="1100" b="1"/>
          </a:p>
        </xdr:txBody>
      </xdr:sp>
      <xdr:sp macro="" textlink="">
        <xdr:nvSpPr>
          <xdr:cNvPr id="308" name="テキスト ボックス 307"/>
          <xdr:cNvSpPr txBox="1"/>
        </xdr:nvSpPr>
        <xdr:spPr>
          <a:xfrm>
            <a:off x="13098305" y="112509300"/>
            <a:ext cx="370046" cy="2399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t>L2</a:t>
            </a:r>
            <a:endParaRPr kumimoji="1" lang="ja-JP" altLang="en-US" sz="1100" b="1"/>
          </a:p>
        </xdr:txBody>
      </xdr:sp>
      <xdr:sp macro="" textlink="">
        <xdr:nvSpPr>
          <xdr:cNvPr id="309" name="テキスト ボックス 308"/>
          <xdr:cNvSpPr txBox="1"/>
        </xdr:nvSpPr>
        <xdr:spPr>
          <a:xfrm>
            <a:off x="13277374" y="112071150"/>
            <a:ext cx="410051" cy="2399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t>m3</a:t>
            </a:r>
            <a:endParaRPr kumimoji="1" lang="ja-JP" altLang="en-US" sz="1100" b="1"/>
          </a:p>
        </xdr:txBody>
      </xdr:sp>
      <xdr:sp macro="" textlink="">
        <xdr:nvSpPr>
          <xdr:cNvPr id="310" name="テキスト ボックス 309"/>
          <xdr:cNvSpPr txBox="1"/>
        </xdr:nvSpPr>
        <xdr:spPr>
          <a:xfrm>
            <a:off x="10386536" y="112604550"/>
            <a:ext cx="1510189" cy="2399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t>k2=-(r2/(L2-Lz1)+1)^2</a:t>
            </a:r>
            <a:endParaRPr kumimoji="1" lang="ja-JP" altLang="en-US" sz="1100" b="1"/>
          </a:p>
        </xdr:txBody>
      </xdr:sp>
      <xdr:sp macro="" textlink="">
        <xdr:nvSpPr>
          <xdr:cNvPr id="311" name="Line 52"/>
          <xdr:cNvSpPr>
            <a:spLocks noChangeShapeType="1"/>
          </xdr:cNvSpPr>
        </xdr:nvSpPr>
        <xdr:spPr bwMode="auto">
          <a:xfrm rot="10800000">
            <a:off x="11884818" y="112728376"/>
            <a:ext cx="650081" cy="134370"/>
          </a:xfrm>
          <a:prstGeom prst="line">
            <a:avLst/>
          </a:prstGeom>
          <a:noFill/>
          <a:ln w="9360">
            <a:solidFill>
              <a:schemeClr val="tx1"/>
            </a:solidFill>
            <a:round/>
            <a:headEnd type="triangle" w="med" len="me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11</xdr:col>
      <xdr:colOff>533400</xdr:colOff>
      <xdr:row>389</xdr:row>
      <xdr:rowOff>38100</xdr:rowOff>
    </xdr:from>
    <xdr:to>
      <xdr:col>20</xdr:col>
      <xdr:colOff>476250</xdr:colOff>
      <xdr:row>419</xdr:row>
      <xdr:rowOff>0</xdr:rowOff>
    </xdr:to>
    <xdr:grpSp>
      <xdr:nvGrpSpPr>
        <xdr:cNvPr id="312" name="グループ化 311"/>
        <xdr:cNvGrpSpPr/>
      </xdr:nvGrpSpPr>
      <xdr:grpSpPr>
        <a:xfrm>
          <a:off x="7896225" y="63026925"/>
          <a:ext cx="7658100" cy="4819650"/>
          <a:chOff x="11487150" y="119014875"/>
          <a:chExt cx="7658100" cy="4924425"/>
        </a:xfrm>
      </xdr:grpSpPr>
      <xdr:sp macro="" textlink="">
        <xdr:nvSpPr>
          <xdr:cNvPr id="313" name="Line 48"/>
          <xdr:cNvSpPr>
            <a:spLocks noChangeShapeType="1"/>
          </xdr:cNvSpPr>
        </xdr:nvSpPr>
        <xdr:spPr bwMode="auto">
          <a:xfrm>
            <a:off x="13719980" y="119129175"/>
            <a:ext cx="0" cy="3267075"/>
          </a:xfrm>
          <a:prstGeom prst="line">
            <a:avLst/>
          </a:prstGeom>
          <a:noFill/>
          <a:ln w="9360">
            <a:solidFill>
              <a:srgbClr val="808080"/>
            </a:solidFill>
            <a:round/>
            <a:headEnd type="triangle" w="med" len="me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14" name="Line 49"/>
          <xdr:cNvSpPr>
            <a:spLocks noChangeShapeType="1"/>
          </xdr:cNvSpPr>
        </xdr:nvSpPr>
        <xdr:spPr bwMode="auto">
          <a:xfrm flipV="1">
            <a:off x="11820525" y="120072148"/>
            <a:ext cx="2663578" cy="1333501"/>
          </a:xfrm>
          <a:prstGeom prst="line">
            <a:avLst/>
          </a:prstGeom>
          <a:noFill/>
          <a:ln w="9360">
            <a:solidFill>
              <a:srgbClr val="FF0000"/>
            </a:solidFill>
            <a:round/>
            <a:headEnd/>
            <a:tailEnd type="triangle"/>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15" name="Oval 50"/>
          <xdr:cNvSpPr>
            <a:spLocks noChangeArrowheads="1"/>
          </xdr:cNvSpPr>
        </xdr:nvSpPr>
        <xdr:spPr bwMode="auto">
          <a:xfrm>
            <a:off x="13719980" y="119510176"/>
            <a:ext cx="5281997" cy="3819524"/>
          </a:xfrm>
          <a:prstGeom prst="ellipse">
            <a:avLst/>
          </a:prstGeom>
          <a:noFill/>
          <a:ln w="9360">
            <a:solidFill>
              <a:srgbClr val="000000"/>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16" name="Rectangle 52"/>
          <xdr:cNvSpPr>
            <a:spLocks noChangeArrowheads="1"/>
          </xdr:cNvSpPr>
        </xdr:nvSpPr>
        <xdr:spPr bwMode="auto">
          <a:xfrm>
            <a:off x="15104953" y="119148225"/>
            <a:ext cx="4040297" cy="4791075"/>
          </a:xfrm>
          <a:prstGeom prst="rect">
            <a:avLst/>
          </a:prstGeom>
          <a:solidFill>
            <a:srgbClr val="FFFFFF"/>
          </a:solidFill>
          <a:ln>
            <a:noFill/>
          </a:ln>
          <a:effectLst/>
          <a:extLst>
            <a:ext uri="{91240B29-F687-4F45-9708-019B960494DF}">
              <a14:hiddenLine xmlns:a14="http://schemas.microsoft.com/office/drawing/2010/main" w="9525">
                <a:solidFill>
                  <a:srgbClr val="3465AF"/>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17" name="Line 53"/>
          <xdr:cNvSpPr>
            <a:spLocks noChangeShapeType="1"/>
          </xdr:cNvSpPr>
        </xdr:nvSpPr>
        <xdr:spPr bwMode="auto">
          <a:xfrm flipV="1">
            <a:off x="14493654" y="120062624"/>
            <a:ext cx="1384521" cy="0"/>
          </a:xfrm>
          <a:prstGeom prst="line">
            <a:avLst/>
          </a:prstGeom>
          <a:noFill/>
          <a:ln w="9360">
            <a:solidFill>
              <a:srgbClr val="FF0000"/>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18" name="Line 54"/>
          <xdr:cNvSpPr>
            <a:spLocks noChangeShapeType="1"/>
          </xdr:cNvSpPr>
        </xdr:nvSpPr>
        <xdr:spPr bwMode="auto">
          <a:xfrm>
            <a:off x="11496676" y="121405650"/>
            <a:ext cx="4611188" cy="0"/>
          </a:xfrm>
          <a:prstGeom prst="line">
            <a:avLst/>
          </a:prstGeom>
          <a:noFill/>
          <a:ln w="9360">
            <a:solidFill>
              <a:srgbClr val="808080"/>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fLocksText="0">
        <xdr:nvSpPr>
          <xdr:cNvPr id="319" name="Text 58"/>
          <xdr:cNvSpPr txBox="1">
            <a:spLocks noChangeArrowheads="1"/>
          </xdr:cNvSpPr>
        </xdr:nvSpPr>
        <xdr:spPr bwMode="auto">
          <a:xfrm>
            <a:off x="13805944" y="119014875"/>
            <a:ext cx="487128" cy="1905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F"/>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0" rIns="0" bIns="0" anchor="t"/>
          <a:lstStyle/>
          <a:p>
            <a:pPr algn="l" rtl="0">
              <a:defRPr sz="1000"/>
            </a:pPr>
            <a:r>
              <a:rPr lang="ja-JP" altLang="en-US" sz="1200" b="0" i="0" u="none" strike="noStrike" baseline="0">
                <a:solidFill>
                  <a:srgbClr val="000000"/>
                </a:solidFill>
                <a:latin typeface="Times New Roman"/>
                <a:cs typeface="Times New Roman"/>
              </a:rPr>
              <a:t>y</a:t>
            </a:r>
          </a:p>
        </xdr:txBody>
      </xdr:sp>
      <xdr:sp macro="" textlink="" fLocksText="0">
        <xdr:nvSpPr>
          <xdr:cNvPr id="320" name="Text 59"/>
          <xdr:cNvSpPr txBox="1">
            <a:spLocks noChangeArrowheads="1"/>
          </xdr:cNvSpPr>
        </xdr:nvSpPr>
        <xdr:spPr bwMode="auto">
          <a:xfrm>
            <a:off x="16203378" y="121291350"/>
            <a:ext cx="477577" cy="1905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F"/>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0" rIns="0" bIns="0" anchor="t"/>
          <a:lstStyle/>
          <a:p>
            <a:pPr algn="l" rtl="0">
              <a:defRPr sz="1000"/>
            </a:pPr>
            <a:r>
              <a:rPr lang="ja-JP" altLang="en-US" sz="1200" b="0" i="0" u="none" strike="noStrike" baseline="0">
                <a:solidFill>
                  <a:srgbClr val="000000"/>
                </a:solidFill>
                <a:latin typeface="Times New Roman"/>
                <a:cs typeface="Times New Roman"/>
              </a:rPr>
              <a:t>x</a:t>
            </a:r>
          </a:p>
        </xdr:txBody>
      </xdr:sp>
      <xdr:sp macro="" textlink="">
        <xdr:nvSpPr>
          <xdr:cNvPr id="321" name="Line 61"/>
          <xdr:cNvSpPr>
            <a:spLocks noChangeShapeType="1"/>
          </xdr:cNvSpPr>
        </xdr:nvSpPr>
        <xdr:spPr bwMode="auto">
          <a:xfrm flipH="1" flipV="1">
            <a:off x="13891907" y="120824624"/>
            <a:ext cx="420267" cy="219076"/>
          </a:xfrm>
          <a:prstGeom prst="line">
            <a:avLst/>
          </a:prstGeom>
          <a:noFill/>
          <a:ln w="9360">
            <a:solidFill>
              <a:srgbClr val="000000"/>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fLocksText="0">
        <xdr:nvSpPr>
          <xdr:cNvPr id="322" name="Text 63"/>
          <xdr:cNvSpPr txBox="1">
            <a:spLocks noChangeArrowheads="1"/>
          </xdr:cNvSpPr>
        </xdr:nvSpPr>
        <xdr:spPr bwMode="auto">
          <a:xfrm>
            <a:off x="11487150" y="121119900"/>
            <a:ext cx="68771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F"/>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0" rIns="0" bIns="0" anchor="t"/>
          <a:lstStyle/>
          <a:p>
            <a:pPr algn="l" rtl="0">
              <a:defRPr sz="1000"/>
            </a:pPr>
            <a:r>
              <a:rPr lang="ja-JP" altLang="en-US" sz="1200" b="0" i="0" u="none" strike="noStrike" baseline="0">
                <a:solidFill>
                  <a:srgbClr val="000000"/>
                </a:solidFill>
                <a:latin typeface="Times New Roman"/>
                <a:cs typeface="Times New Roman"/>
              </a:rPr>
              <a:t>(x0,y0)</a:t>
            </a:r>
          </a:p>
        </xdr:txBody>
      </xdr:sp>
      <xdr:sp macro="" textlink="" fLocksText="0">
        <xdr:nvSpPr>
          <xdr:cNvPr id="323" name="Text 64"/>
          <xdr:cNvSpPr txBox="1">
            <a:spLocks noChangeArrowheads="1"/>
          </xdr:cNvSpPr>
        </xdr:nvSpPr>
        <xdr:spPr bwMode="auto">
          <a:xfrm>
            <a:off x="13347470" y="121472325"/>
            <a:ext cx="687710" cy="1619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F"/>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0" rIns="0" bIns="0" anchor="t"/>
          <a:lstStyle/>
          <a:p>
            <a:pPr algn="l" rtl="0">
              <a:defRPr sz="1000"/>
            </a:pPr>
            <a:r>
              <a:rPr lang="ja-JP" altLang="en-US" sz="1200" b="0" i="0" u="none" strike="noStrike" baseline="0">
                <a:solidFill>
                  <a:srgbClr val="000000"/>
                </a:solidFill>
                <a:latin typeface="Times New Roman"/>
                <a:cs typeface="Times New Roman"/>
              </a:rPr>
              <a:t>(0,0)</a:t>
            </a:r>
          </a:p>
        </xdr:txBody>
      </xdr:sp>
      <xdr:sp macro="" textlink="">
        <xdr:nvSpPr>
          <xdr:cNvPr id="324" name="Line 78"/>
          <xdr:cNvSpPr>
            <a:spLocks noChangeShapeType="1"/>
          </xdr:cNvSpPr>
        </xdr:nvSpPr>
        <xdr:spPr bwMode="auto">
          <a:xfrm flipV="1">
            <a:off x="11850055" y="121786650"/>
            <a:ext cx="1837369" cy="0"/>
          </a:xfrm>
          <a:prstGeom prst="line">
            <a:avLst/>
          </a:prstGeom>
          <a:noFill/>
          <a:ln w="9360">
            <a:solidFill>
              <a:srgbClr val="808080"/>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fLocksText="0">
        <xdr:nvSpPr>
          <xdr:cNvPr id="325" name="Text 63"/>
          <xdr:cNvSpPr txBox="1">
            <a:spLocks noChangeArrowheads="1"/>
          </xdr:cNvSpPr>
        </xdr:nvSpPr>
        <xdr:spPr bwMode="auto">
          <a:xfrm>
            <a:off x="14360171" y="120253125"/>
            <a:ext cx="687710" cy="1619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F"/>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0" rIns="0" bIns="0" anchor="t"/>
          <a:lstStyle/>
          <a:p>
            <a:pPr algn="l" rtl="0">
              <a:defRPr sz="1000"/>
            </a:pPr>
            <a:r>
              <a:rPr lang="ja-JP" altLang="en-US" sz="1200" b="0" i="0" u="none" strike="noStrike" baseline="0">
                <a:solidFill>
                  <a:srgbClr val="000000"/>
                </a:solidFill>
                <a:latin typeface="Times New Roman"/>
                <a:cs typeface="Times New Roman"/>
              </a:rPr>
              <a:t>(x1,y1)</a:t>
            </a:r>
          </a:p>
        </xdr:txBody>
      </xdr:sp>
      <xdr:sp macro="" textlink="">
        <xdr:nvSpPr>
          <xdr:cNvPr id="326" name="円/楕円 325"/>
          <xdr:cNvSpPr/>
        </xdr:nvSpPr>
        <xdr:spPr bwMode="auto">
          <a:xfrm>
            <a:off x="11774385" y="121358025"/>
            <a:ext cx="105067" cy="104775"/>
          </a:xfrm>
          <a:prstGeom prst="ellipse">
            <a:avLst/>
          </a:prstGeom>
          <a:solidFill>
            <a:schemeClr val="tx1"/>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sp macro="" textlink="">
        <xdr:nvSpPr>
          <xdr:cNvPr id="327" name="円/楕円 326"/>
          <xdr:cNvSpPr/>
        </xdr:nvSpPr>
        <xdr:spPr bwMode="auto">
          <a:xfrm>
            <a:off x="14464999" y="120015000"/>
            <a:ext cx="105067" cy="104775"/>
          </a:xfrm>
          <a:prstGeom prst="ellipse">
            <a:avLst/>
          </a:prstGeom>
          <a:solidFill>
            <a:schemeClr val="tx1"/>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xnSp macro="">
        <xdr:nvCxnSpPr>
          <xdr:cNvPr id="328" name="直線コネクタ 327"/>
          <xdr:cNvCxnSpPr/>
        </xdr:nvCxnSpPr>
        <xdr:spPr bwMode="auto">
          <a:xfrm flipV="1">
            <a:off x="13844150" y="119548276"/>
            <a:ext cx="1346766" cy="981074"/>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val="0000FF"/>
            </a:solidFill>
            <a:prstDash val="dash"/>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sp macro="" textlink="" fLocksText="0">
        <xdr:nvSpPr>
          <xdr:cNvPr id="329" name="Text 63"/>
          <xdr:cNvSpPr txBox="1">
            <a:spLocks noChangeArrowheads="1"/>
          </xdr:cNvSpPr>
        </xdr:nvSpPr>
        <xdr:spPr bwMode="auto">
          <a:xfrm>
            <a:off x="14321727" y="120957975"/>
            <a:ext cx="477577" cy="219076"/>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F"/>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0" rIns="0" bIns="0" anchor="t"/>
          <a:lstStyle/>
          <a:p>
            <a:pPr algn="l" rtl="0">
              <a:defRPr sz="1000"/>
            </a:pPr>
            <a:r>
              <a:rPr lang="en-US" altLang="ja-JP" sz="1200" b="0" i="0" u="none" strike="noStrike" baseline="0">
                <a:solidFill>
                  <a:srgbClr val="000000"/>
                </a:solidFill>
                <a:latin typeface="Times New Roman"/>
                <a:cs typeface="Times New Roman"/>
              </a:rPr>
              <a:t>x=g(y)</a:t>
            </a:r>
          </a:p>
        </xdr:txBody>
      </xdr:sp>
      <xdr:sp macro="" textlink="" fLocksText="0">
        <xdr:nvSpPr>
          <xdr:cNvPr id="330" name="Text 63"/>
          <xdr:cNvSpPr txBox="1">
            <a:spLocks noChangeArrowheads="1"/>
          </xdr:cNvSpPr>
        </xdr:nvSpPr>
        <xdr:spPr bwMode="auto">
          <a:xfrm>
            <a:off x="14837510" y="119367300"/>
            <a:ext cx="745019"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F"/>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0" rIns="0" bIns="0" anchor="t"/>
          <a:lstStyle/>
          <a:p>
            <a:pPr algn="l" rtl="0">
              <a:defRPr sz="1000"/>
            </a:pPr>
            <a:r>
              <a:rPr lang="ja-JP" altLang="en-US" sz="1200" b="0" i="0" u="none" strike="noStrike" baseline="0">
                <a:solidFill>
                  <a:sysClr val="windowText" lastClr="000000"/>
                </a:solidFill>
                <a:latin typeface="Times New Roman"/>
                <a:cs typeface="Times New Roman"/>
              </a:rPr>
              <a:t>傾き</a:t>
            </a:r>
            <a:r>
              <a:rPr lang="en-US" altLang="ja-JP" sz="1200" b="0" i="0" u="none" strike="noStrike" baseline="0">
                <a:solidFill>
                  <a:sysClr val="windowText" lastClr="000000"/>
                </a:solidFill>
                <a:latin typeface="Times New Roman"/>
                <a:cs typeface="Times New Roman"/>
              </a:rPr>
              <a:t>=</a:t>
            </a:r>
            <a:r>
              <a:rPr lang="en-US" altLang="ja-JP" sz="1200" b="0" i="0" u="none" strike="noStrike" baseline="0">
                <a:solidFill>
                  <a:srgbClr val="000000"/>
                </a:solidFill>
                <a:latin typeface="Times New Roman"/>
                <a:cs typeface="Times New Roman"/>
              </a:rPr>
              <a:t>1/G1</a:t>
            </a:r>
            <a:endParaRPr lang="ja-JP" altLang="en-US" sz="1200" b="0" i="0" u="none" strike="noStrike" baseline="0">
              <a:solidFill>
                <a:srgbClr val="000000"/>
              </a:solidFill>
              <a:latin typeface="Times New Roman"/>
              <a:cs typeface="Times New Roman"/>
            </a:endParaRPr>
          </a:p>
        </xdr:txBody>
      </xdr:sp>
      <xdr:sp macro="" textlink="" fLocksText="0">
        <xdr:nvSpPr>
          <xdr:cNvPr id="331" name="Text 63"/>
          <xdr:cNvSpPr txBox="1">
            <a:spLocks noChangeArrowheads="1"/>
          </xdr:cNvSpPr>
        </xdr:nvSpPr>
        <xdr:spPr bwMode="auto">
          <a:xfrm>
            <a:off x="12691412" y="120596025"/>
            <a:ext cx="329263"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F"/>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0" rIns="0" bIns="0" anchor="t"/>
          <a:lstStyle/>
          <a:p>
            <a:pPr algn="l" rtl="0">
              <a:defRPr sz="1000"/>
            </a:pPr>
            <a:r>
              <a:rPr lang="en-US" altLang="ja-JP" sz="1200" b="0" i="0" u="none" strike="noStrike" baseline="0">
                <a:solidFill>
                  <a:sysClr val="windowText" lastClr="000000"/>
                </a:solidFill>
                <a:latin typeface="Times New Roman"/>
                <a:cs typeface="Times New Roman"/>
              </a:rPr>
              <a:t>m</a:t>
            </a:r>
            <a:r>
              <a:rPr lang="en-US" altLang="ja-JP" sz="1200" b="0" i="0" u="none" strike="noStrike" baseline="0">
                <a:solidFill>
                  <a:srgbClr val="000000"/>
                </a:solidFill>
                <a:latin typeface="Times New Roman"/>
                <a:cs typeface="Times New Roman"/>
              </a:rPr>
              <a:t>1</a:t>
            </a:r>
            <a:endParaRPr lang="ja-JP" altLang="en-US" sz="1200" b="0" i="0" u="none" strike="noStrike" baseline="0">
              <a:solidFill>
                <a:srgbClr val="000000"/>
              </a:solidFill>
              <a:latin typeface="Times New Roman"/>
              <a:cs typeface="Times New Roman"/>
            </a:endParaRPr>
          </a:p>
        </xdr:txBody>
      </xdr:sp>
      <xdr:sp macro="" textlink="" fLocksText="0">
        <xdr:nvSpPr>
          <xdr:cNvPr id="332" name="Text 63"/>
          <xdr:cNvSpPr txBox="1">
            <a:spLocks noChangeArrowheads="1"/>
          </xdr:cNvSpPr>
        </xdr:nvSpPr>
        <xdr:spPr bwMode="auto">
          <a:xfrm>
            <a:off x="15152630" y="119824500"/>
            <a:ext cx="745019"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F"/>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0" rIns="0" bIns="0" anchor="t"/>
          <a:lstStyle/>
          <a:p>
            <a:pPr algn="l" rtl="0">
              <a:defRPr sz="1000"/>
            </a:pPr>
            <a:r>
              <a:rPr lang="en-US" altLang="ja-JP" sz="1200" b="0" i="0" u="none" strike="noStrike" baseline="0">
                <a:solidFill>
                  <a:sysClr val="windowText" lastClr="000000"/>
                </a:solidFill>
                <a:latin typeface="Times New Roman"/>
                <a:cs typeface="Times New Roman"/>
              </a:rPr>
              <a:t>m2=0</a:t>
            </a:r>
            <a:endParaRPr lang="ja-JP" altLang="en-US" sz="1200" b="0" i="0" u="none" strike="noStrike" baseline="0">
              <a:solidFill>
                <a:srgbClr val="000000"/>
              </a:solidFill>
              <a:latin typeface="Times New Roman"/>
              <a:cs typeface="Times New Roman"/>
            </a:endParaRPr>
          </a:p>
        </xdr:txBody>
      </xdr:sp>
      <xdr:sp macro="" textlink="">
        <xdr:nvSpPr>
          <xdr:cNvPr id="333" name="テキスト ボックス 332"/>
          <xdr:cNvSpPr txBox="1"/>
        </xdr:nvSpPr>
        <xdr:spPr>
          <a:xfrm>
            <a:off x="13891907" y="119510175"/>
            <a:ext cx="353407"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n1</a:t>
            </a:r>
            <a:endParaRPr kumimoji="1" lang="ja-JP" altLang="en-US" sz="1100"/>
          </a:p>
        </xdr:txBody>
      </xdr:sp>
      <xdr:sp macro="" textlink="">
        <xdr:nvSpPr>
          <xdr:cNvPr id="334" name="テキスト ボックス 333"/>
          <xdr:cNvSpPr txBox="1"/>
        </xdr:nvSpPr>
        <xdr:spPr>
          <a:xfrm>
            <a:off x="15200467" y="120881775"/>
            <a:ext cx="353407"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n2</a:t>
            </a:r>
            <a:endParaRPr kumimoji="1" lang="ja-JP" altLang="en-US" sz="1100"/>
          </a:p>
        </xdr:txBody>
      </xdr:sp>
      <xdr:cxnSp macro="">
        <xdr:nvCxnSpPr>
          <xdr:cNvPr id="335" name="直線コネクタ 334"/>
          <xdr:cNvCxnSpPr/>
        </xdr:nvCxnSpPr>
        <xdr:spPr bwMode="auto">
          <a:xfrm>
            <a:off x="11830050" y="121462800"/>
            <a:ext cx="0" cy="685800"/>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chemeClr val="bg1">
                <a:lumMod val="5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sp macro="" textlink="" fLocksText="0">
        <xdr:nvSpPr>
          <xdr:cNvPr id="336" name="Text 63"/>
          <xdr:cNvSpPr txBox="1">
            <a:spLocks noChangeArrowheads="1"/>
          </xdr:cNvSpPr>
        </xdr:nvSpPr>
        <xdr:spPr bwMode="auto">
          <a:xfrm>
            <a:off x="12582525" y="121558050"/>
            <a:ext cx="329263"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F"/>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0" rIns="0" bIns="0" anchor="t"/>
          <a:lstStyle/>
          <a:p>
            <a:pPr algn="l" rtl="0">
              <a:defRPr sz="1000"/>
            </a:pPr>
            <a:r>
              <a:rPr lang="en-US" altLang="ja-JP" sz="1200" b="0" i="0" u="none" strike="noStrike" baseline="0">
                <a:solidFill>
                  <a:sysClr val="windowText" lastClr="000000"/>
                </a:solidFill>
                <a:latin typeface="Times New Roman"/>
                <a:cs typeface="Times New Roman"/>
              </a:rPr>
              <a:t>L</a:t>
            </a:r>
            <a:r>
              <a:rPr lang="en-US" altLang="ja-JP" sz="1200" b="0" i="0" u="none" strike="noStrike" baseline="0">
                <a:solidFill>
                  <a:srgbClr val="000000"/>
                </a:solidFill>
                <a:latin typeface="Times New Roman"/>
                <a:cs typeface="Times New Roman"/>
              </a:rPr>
              <a:t>1</a:t>
            </a:r>
            <a:endParaRPr lang="ja-JP" altLang="en-US" sz="1200" b="0" i="0" u="none" strike="noStrike" baseline="0">
              <a:solidFill>
                <a:srgbClr val="000000"/>
              </a:solidFill>
              <a:latin typeface="Times New Roman"/>
              <a:cs typeface="Times New Roman"/>
            </a:endParaRPr>
          </a:p>
        </xdr:txBody>
      </xdr:sp>
      <xdr:cxnSp macro="">
        <xdr:nvCxnSpPr>
          <xdr:cNvPr id="337" name="直線コネクタ 336"/>
          <xdr:cNvCxnSpPr/>
        </xdr:nvCxnSpPr>
        <xdr:spPr bwMode="auto">
          <a:xfrm>
            <a:off x="14525625" y="120157875"/>
            <a:ext cx="0" cy="2114550"/>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chemeClr val="bg1">
                <a:lumMod val="5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sp macro="" textlink="">
        <xdr:nvSpPr>
          <xdr:cNvPr id="338" name="Line 78"/>
          <xdr:cNvSpPr>
            <a:spLocks noChangeShapeType="1"/>
          </xdr:cNvSpPr>
        </xdr:nvSpPr>
        <xdr:spPr bwMode="auto">
          <a:xfrm flipV="1">
            <a:off x="11849100" y="122091450"/>
            <a:ext cx="2667000" cy="0"/>
          </a:xfrm>
          <a:prstGeom prst="line">
            <a:avLst/>
          </a:prstGeom>
          <a:noFill/>
          <a:ln w="9360">
            <a:solidFill>
              <a:srgbClr val="808080"/>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fLocksText="0">
        <xdr:nvSpPr>
          <xdr:cNvPr id="339" name="Text 63"/>
          <xdr:cNvSpPr txBox="1">
            <a:spLocks noChangeArrowheads="1"/>
          </xdr:cNvSpPr>
        </xdr:nvSpPr>
        <xdr:spPr bwMode="auto">
          <a:xfrm>
            <a:off x="12534900" y="121891425"/>
            <a:ext cx="329263"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F"/>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0" rIns="0" bIns="0" anchor="t"/>
          <a:lstStyle/>
          <a:p>
            <a:pPr algn="l" rtl="0">
              <a:defRPr sz="1000"/>
            </a:pPr>
            <a:r>
              <a:rPr lang="en-US" altLang="ja-JP" sz="1200" b="0" i="0" u="none" strike="noStrike" baseline="0">
                <a:solidFill>
                  <a:sysClr val="windowText" lastClr="000000"/>
                </a:solidFill>
                <a:latin typeface="Times New Roman"/>
                <a:cs typeface="Times New Roman"/>
              </a:rPr>
              <a:t>D</a:t>
            </a:r>
            <a:r>
              <a:rPr lang="en-US" altLang="ja-JP" sz="1200" b="0" i="0" u="none" strike="noStrike" baseline="0">
                <a:solidFill>
                  <a:srgbClr val="000000"/>
                </a:solidFill>
                <a:latin typeface="Times New Roman"/>
                <a:cs typeface="Times New Roman"/>
              </a:rPr>
              <a:t>1</a:t>
            </a:r>
            <a:endParaRPr lang="ja-JP" altLang="en-US" sz="1200" b="0" i="0" u="none" strike="noStrike" baseline="0">
              <a:solidFill>
                <a:srgbClr val="000000"/>
              </a:solidFill>
              <a:latin typeface="Times New Roman"/>
              <a:cs typeface="Times New Roman"/>
            </a:endParaRP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11</xdr:col>
      <xdr:colOff>85725</xdr:colOff>
      <xdr:row>43</xdr:row>
      <xdr:rowOff>0</xdr:rowOff>
    </xdr:from>
    <xdr:to>
      <xdr:col>19</xdr:col>
      <xdr:colOff>352424</xdr:colOff>
      <xdr:row>60</xdr:row>
      <xdr:rowOff>47624</xdr:rowOff>
    </xdr:to>
    <xdr:grpSp>
      <xdr:nvGrpSpPr>
        <xdr:cNvPr id="340" name="グループ化 339"/>
        <xdr:cNvGrpSpPr/>
      </xdr:nvGrpSpPr>
      <xdr:grpSpPr>
        <a:xfrm>
          <a:off x="7448550" y="6962775"/>
          <a:ext cx="7124699" cy="2800349"/>
          <a:chOff x="9944100" y="165201600"/>
          <a:chExt cx="7498855" cy="2552700"/>
        </a:xfrm>
      </xdr:grpSpPr>
      <xdr:sp macro="" textlink="">
        <xdr:nvSpPr>
          <xdr:cNvPr id="341" name="Line 48"/>
          <xdr:cNvSpPr>
            <a:spLocks noChangeShapeType="1"/>
          </xdr:cNvSpPr>
        </xdr:nvSpPr>
        <xdr:spPr bwMode="auto">
          <a:xfrm>
            <a:off x="12163425" y="165449251"/>
            <a:ext cx="0" cy="1943100"/>
          </a:xfrm>
          <a:prstGeom prst="line">
            <a:avLst/>
          </a:prstGeom>
          <a:noFill/>
          <a:ln w="9360">
            <a:solidFill>
              <a:srgbClr val="808080"/>
            </a:solidFill>
            <a:round/>
            <a:headEnd type="triangle" w="med" len="me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42" name="Line 49"/>
          <xdr:cNvSpPr>
            <a:spLocks noChangeShapeType="1"/>
          </xdr:cNvSpPr>
        </xdr:nvSpPr>
        <xdr:spPr bwMode="auto">
          <a:xfrm flipV="1">
            <a:off x="10267950" y="165973124"/>
            <a:ext cx="2133600" cy="628649"/>
          </a:xfrm>
          <a:prstGeom prst="line">
            <a:avLst/>
          </a:prstGeom>
          <a:noFill/>
          <a:ln w="9360">
            <a:solidFill>
              <a:srgbClr val="FF0000"/>
            </a:solidFill>
            <a:round/>
            <a:headEnd/>
            <a:tailEnd type="triangle"/>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43" name="Oval 50"/>
          <xdr:cNvSpPr>
            <a:spLocks noChangeArrowheads="1"/>
          </xdr:cNvSpPr>
        </xdr:nvSpPr>
        <xdr:spPr bwMode="auto">
          <a:xfrm>
            <a:off x="12167405" y="165582601"/>
            <a:ext cx="2272495" cy="2028824"/>
          </a:xfrm>
          <a:prstGeom prst="ellipse">
            <a:avLst/>
          </a:prstGeom>
          <a:noFill/>
          <a:ln w="9360">
            <a:solidFill>
              <a:srgbClr val="000000"/>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44" name="Rectangle 52"/>
          <xdr:cNvSpPr>
            <a:spLocks noChangeArrowheads="1"/>
          </xdr:cNvSpPr>
        </xdr:nvSpPr>
        <xdr:spPr bwMode="auto">
          <a:xfrm>
            <a:off x="12601575" y="165439725"/>
            <a:ext cx="1219200" cy="2314575"/>
          </a:xfrm>
          <a:prstGeom prst="rect">
            <a:avLst/>
          </a:prstGeom>
          <a:solidFill>
            <a:srgbClr val="FFFFFF"/>
          </a:solidFill>
          <a:ln>
            <a:noFill/>
          </a:ln>
          <a:effectLst/>
          <a:extLst>
            <a:ext uri="{91240B29-F687-4F45-9708-019B960494DF}">
              <a14:hiddenLine xmlns:a14="http://schemas.microsoft.com/office/drawing/2010/main" w="9525">
                <a:solidFill>
                  <a:srgbClr val="3465AF"/>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45" name="Line 53"/>
          <xdr:cNvSpPr>
            <a:spLocks noChangeShapeType="1"/>
          </xdr:cNvSpPr>
        </xdr:nvSpPr>
        <xdr:spPr bwMode="auto">
          <a:xfrm>
            <a:off x="12407679" y="165973123"/>
            <a:ext cx="1794096" cy="1"/>
          </a:xfrm>
          <a:prstGeom prst="line">
            <a:avLst/>
          </a:prstGeom>
          <a:noFill/>
          <a:ln w="9360">
            <a:solidFill>
              <a:srgbClr val="FF0000"/>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46" name="Line 54"/>
          <xdr:cNvSpPr>
            <a:spLocks noChangeShapeType="1"/>
          </xdr:cNvSpPr>
        </xdr:nvSpPr>
        <xdr:spPr bwMode="auto">
          <a:xfrm>
            <a:off x="9944100" y="166601775"/>
            <a:ext cx="6972299" cy="0"/>
          </a:xfrm>
          <a:prstGeom prst="line">
            <a:avLst/>
          </a:prstGeom>
          <a:noFill/>
          <a:ln w="9360">
            <a:solidFill>
              <a:srgbClr val="808080"/>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fLocksText="0">
        <xdr:nvSpPr>
          <xdr:cNvPr id="347" name="Text 58"/>
          <xdr:cNvSpPr txBox="1">
            <a:spLocks noChangeArrowheads="1"/>
          </xdr:cNvSpPr>
        </xdr:nvSpPr>
        <xdr:spPr bwMode="auto">
          <a:xfrm>
            <a:off x="12120019" y="165201600"/>
            <a:ext cx="224381"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F"/>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0" rIns="0" bIns="0" anchor="t"/>
          <a:lstStyle/>
          <a:p>
            <a:pPr algn="l" rtl="0">
              <a:defRPr sz="1000"/>
            </a:pPr>
            <a:r>
              <a:rPr lang="ja-JP" altLang="en-US" sz="1200" b="0" i="0" u="none" strike="noStrike" baseline="0">
                <a:solidFill>
                  <a:srgbClr val="000000"/>
                </a:solidFill>
                <a:latin typeface="Times New Roman"/>
                <a:cs typeface="Times New Roman"/>
              </a:rPr>
              <a:t>y</a:t>
            </a:r>
          </a:p>
        </xdr:txBody>
      </xdr:sp>
      <xdr:sp macro="" textlink="" fLocksText="0">
        <xdr:nvSpPr>
          <xdr:cNvPr id="348" name="Text 59"/>
          <xdr:cNvSpPr txBox="1">
            <a:spLocks noChangeArrowheads="1"/>
          </xdr:cNvSpPr>
        </xdr:nvSpPr>
        <xdr:spPr bwMode="auto">
          <a:xfrm>
            <a:off x="16965378" y="166506525"/>
            <a:ext cx="477577" cy="1905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F"/>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0" rIns="0" bIns="0" anchor="t"/>
          <a:lstStyle/>
          <a:p>
            <a:pPr algn="l" rtl="0">
              <a:defRPr sz="1000"/>
            </a:pPr>
            <a:r>
              <a:rPr lang="ja-JP" altLang="en-US" sz="1200" b="0" i="0" u="none" strike="noStrike" baseline="0">
                <a:solidFill>
                  <a:srgbClr val="000000"/>
                </a:solidFill>
                <a:latin typeface="Times New Roman"/>
                <a:cs typeface="Times New Roman"/>
              </a:rPr>
              <a:t>x</a:t>
            </a:r>
          </a:p>
        </xdr:txBody>
      </xdr:sp>
      <xdr:sp macro="" textlink="" fLocksText="0">
        <xdr:nvSpPr>
          <xdr:cNvPr id="349" name="Text 64"/>
          <xdr:cNvSpPr txBox="1">
            <a:spLocks noChangeArrowheads="1"/>
          </xdr:cNvSpPr>
        </xdr:nvSpPr>
        <xdr:spPr bwMode="auto">
          <a:xfrm>
            <a:off x="11794895" y="166668450"/>
            <a:ext cx="687710" cy="1619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F"/>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0" rIns="0" bIns="0" anchor="t"/>
          <a:lstStyle/>
          <a:p>
            <a:pPr algn="l" rtl="0">
              <a:defRPr sz="1000"/>
            </a:pPr>
            <a:r>
              <a:rPr lang="ja-JP" altLang="en-US" sz="1200" b="0" i="0" u="none" strike="noStrike" baseline="0">
                <a:solidFill>
                  <a:srgbClr val="000000"/>
                </a:solidFill>
                <a:latin typeface="Times New Roman"/>
                <a:cs typeface="Times New Roman"/>
              </a:rPr>
              <a:t>(0,0)</a:t>
            </a:r>
          </a:p>
        </xdr:txBody>
      </xdr:sp>
      <xdr:sp macro="" textlink="">
        <xdr:nvSpPr>
          <xdr:cNvPr id="350" name="Line 78"/>
          <xdr:cNvSpPr>
            <a:spLocks noChangeShapeType="1"/>
          </xdr:cNvSpPr>
        </xdr:nvSpPr>
        <xdr:spPr bwMode="auto">
          <a:xfrm flipV="1">
            <a:off x="10297480" y="166982775"/>
            <a:ext cx="1837369" cy="0"/>
          </a:xfrm>
          <a:prstGeom prst="line">
            <a:avLst/>
          </a:prstGeom>
          <a:noFill/>
          <a:ln w="9360">
            <a:solidFill>
              <a:srgbClr val="808080"/>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51" name="円/楕円 350"/>
          <xdr:cNvSpPr/>
        </xdr:nvSpPr>
        <xdr:spPr bwMode="auto">
          <a:xfrm>
            <a:off x="10221810" y="166554150"/>
            <a:ext cx="105067" cy="104775"/>
          </a:xfrm>
          <a:prstGeom prst="ellipse">
            <a:avLst/>
          </a:prstGeom>
          <a:solidFill>
            <a:schemeClr val="tx1"/>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sp macro="" textlink="">
        <xdr:nvSpPr>
          <xdr:cNvPr id="352" name="円/楕円 351"/>
          <xdr:cNvSpPr/>
        </xdr:nvSpPr>
        <xdr:spPr bwMode="auto">
          <a:xfrm>
            <a:off x="16198549" y="166544625"/>
            <a:ext cx="105067" cy="104775"/>
          </a:xfrm>
          <a:prstGeom prst="ellipse">
            <a:avLst/>
          </a:prstGeom>
          <a:solidFill>
            <a:schemeClr val="tx1"/>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sp macro="" textlink="" fLocksText="0">
        <xdr:nvSpPr>
          <xdr:cNvPr id="353" name="Text 63"/>
          <xdr:cNvSpPr txBox="1">
            <a:spLocks noChangeArrowheads="1"/>
          </xdr:cNvSpPr>
        </xdr:nvSpPr>
        <xdr:spPr bwMode="auto">
          <a:xfrm>
            <a:off x="13066655" y="165763575"/>
            <a:ext cx="745019"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F"/>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0" rIns="0" bIns="0" anchor="t"/>
          <a:lstStyle/>
          <a:p>
            <a:pPr algn="l" rtl="0">
              <a:defRPr sz="1000"/>
            </a:pPr>
            <a:r>
              <a:rPr lang="en-US" altLang="ja-JP" sz="1200" b="0" i="0" u="none" strike="noStrike" baseline="0">
                <a:solidFill>
                  <a:sysClr val="windowText" lastClr="000000"/>
                </a:solidFill>
                <a:latin typeface="Times New Roman"/>
                <a:cs typeface="Times New Roman"/>
              </a:rPr>
              <a:t>m2=0</a:t>
            </a:r>
            <a:endParaRPr lang="ja-JP" altLang="en-US" sz="1200" b="0" i="0" u="none" strike="noStrike" baseline="0">
              <a:solidFill>
                <a:srgbClr val="000000"/>
              </a:solidFill>
              <a:latin typeface="Times New Roman"/>
              <a:cs typeface="Times New Roman"/>
            </a:endParaRPr>
          </a:p>
        </xdr:txBody>
      </xdr:sp>
      <xdr:sp macro="" textlink="">
        <xdr:nvSpPr>
          <xdr:cNvPr id="354" name="テキスト ボックス 353"/>
          <xdr:cNvSpPr txBox="1"/>
        </xdr:nvSpPr>
        <xdr:spPr>
          <a:xfrm>
            <a:off x="11282057" y="165782625"/>
            <a:ext cx="353407"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n1</a:t>
            </a:r>
            <a:endParaRPr kumimoji="1" lang="ja-JP" altLang="en-US" sz="1100"/>
          </a:p>
        </xdr:txBody>
      </xdr:sp>
      <xdr:sp macro="" textlink="">
        <xdr:nvSpPr>
          <xdr:cNvPr id="355" name="テキスト ボックス 354"/>
          <xdr:cNvSpPr txBox="1"/>
        </xdr:nvSpPr>
        <xdr:spPr>
          <a:xfrm>
            <a:off x="13038292" y="166058850"/>
            <a:ext cx="353407"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n2</a:t>
            </a:r>
            <a:endParaRPr kumimoji="1" lang="ja-JP" altLang="en-US" sz="1100"/>
          </a:p>
        </xdr:txBody>
      </xdr:sp>
      <xdr:cxnSp macro="">
        <xdr:nvCxnSpPr>
          <xdr:cNvPr id="356" name="直線コネクタ 355"/>
          <xdr:cNvCxnSpPr/>
        </xdr:nvCxnSpPr>
        <xdr:spPr bwMode="auto">
          <a:xfrm>
            <a:off x="10277475" y="166658925"/>
            <a:ext cx="0" cy="685800"/>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chemeClr val="bg1">
                <a:lumMod val="5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sp macro="" textlink="" fLocksText="0">
        <xdr:nvSpPr>
          <xdr:cNvPr id="357" name="Text 63"/>
          <xdr:cNvSpPr txBox="1">
            <a:spLocks noChangeArrowheads="1"/>
          </xdr:cNvSpPr>
        </xdr:nvSpPr>
        <xdr:spPr bwMode="auto">
          <a:xfrm>
            <a:off x="11029950" y="166754175"/>
            <a:ext cx="329263"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F"/>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0" rIns="0" bIns="0" anchor="t"/>
          <a:lstStyle/>
          <a:p>
            <a:pPr algn="l" rtl="0">
              <a:defRPr sz="1000"/>
            </a:pPr>
            <a:r>
              <a:rPr lang="en-US" altLang="ja-JP" sz="1200" b="0" i="0" u="none" strike="noStrike" baseline="0">
                <a:solidFill>
                  <a:sysClr val="windowText" lastClr="000000"/>
                </a:solidFill>
                <a:latin typeface="Times New Roman"/>
                <a:cs typeface="Times New Roman"/>
              </a:rPr>
              <a:t>L</a:t>
            </a:r>
            <a:r>
              <a:rPr lang="en-US" altLang="ja-JP" sz="1200" b="0" i="0" u="none" strike="noStrike" baseline="0">
                <a:solidFill>
                  <a:srgbClr val="000000"/>
                </a:solidFill>
                <a:latin typeface="Times New Roman"/>
                <a:cs typeface="Times New Roman"/>
              </a:rPr>
              <a:t>1</a:t>
            </a:r>
            <a:endParaRPr lang="ja-JP" altLang="en-US" sz="1200" b="0" i="0" u="none" strike="noStrike" baseline="0">
              <a:solidFill>
                <a:srgbClr val="000000"/>
              </a:solidFill>
              <a:latin typeface="Times New Roman"/>
              <a:cs typeface="Times New Roman"/>
            </a:endParaRPr>
          </a:p>
        </xdr:txBody>
      </xdr:sp>
      <xdr:sp macro="" textlink="">
        <xdr:nvSpPr>
          <xdr:cNvPr id="358" name="Line 78"/>
          <xdr:cNvSpPr>
            <a:spLocks noChangeShapeType="1"/>
          </xdr:cNvSpPr>
        </xdr:nvSpPr>
        <xdr:spPr bwMode="auto">
          <a:xfrm flipV="1">
            <a:off x="14449425" y="167001825"/>
            <a:ext cx="1809750" cy="0"/>
          </a:xfrm>
          <a:prstGeom prst="line">
            <a:avLst/>
          </a:prstGeom>
          <a:noFill/>
          <a:ln w="9360">
            <a:solidFill>
              <a:srgbClr val="808080"/>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fLocksText="0">
        <xdr:nvSpPr>
          <xdr:cNvPr id="359" name="Text 63"/>
          <xdr:cNvSpPr txBox="1">
            <a:spLocks noChangeArrowheads="1"/>
          </xdr:cNvSpPr>
        </xdr:nvSpPr>
        <xdr:spPr bwMode="auto">
          <a:xfrm>
            <a:off x="15278100" y="166792275"/>
            <a:ext cx="329263"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F"/>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0" rIns="0" bIns="0" anchor="t"/>
          <a:lstStyle/>
          <a:p>
            <a:pPr algn="l" rtl="0">
              <a:defRPr sz="1000"/>
            </a:pPr>
            <a:r>
              <a:rPr lang="en-US" altLang="ja-JP" sz="1200" b="0" i="0" u="none" strike="noStrike" baseline="0">
                <a:solidFill>
                  <a:sysClr val="windowText" lastClr="000000"/>
                </a:solidFill>
                <a:latin typeface="Times New Roman"/>
                <a:cs typeface="Times New Roman"/>
              </a:rPr>
              <a:t>Lz2</a:t>
            </a:r>
          </a:p>
          <a:p>
            <a:pPr algn="l" rtl="0">
              <a:defRPr sz="1000"/>
            </a:pPr>
            <a:endParaRPr lang="ja-JP" altLang="en-US" sz="1200" b="0" i="0" u="none" strike="noStrike" baseline="0">
              <a:solidFill>
                <a:srgbClr val="000000"/>
              </a:solidFill>
              <a:latin typeface="Times New Roman"/>
              <a:cs typeface="Times New Roman"/>
            </a:endParaRPr>
          </a:p>
        </xdr:txBody>
      </xdr:sp>
      <xdr:sp macro="" textlink="">
        <xdr:nvSpPr>
          <xdr:cNvPr id="360" name="Line 49"/>
          <xdr:cNvSpPr>
            <a:spLocks noChangeShapeType="1"/>
          </xdr:cNvSpPr>
        </xdr:nvSpPr>
        <xdr:spPr bwMode="auto">
          <a:xfrm>
            <a:off x="14201775" y="165973123"/>
            <a:ext cx="2047875" cy="628651"/>
          </a:xfrm>
          <a:prstGeom prst="line">
            <a:avLst/>
          </a:prstGeom>
          <a:noFill/>
          <a:ln w="9360">
            <a:solidFill>
              <a:srgbClr val="FF0000"/>
            </a:solidFill>
            <a:round/>
            <a:headEnd/>
            <a:tailEnd type="triangle"/>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xnSp macro="">
        <xdr:nvCxnSpPr>
          <xdr:cNvPr id="361" name="直線コネクタ 360"/>
          <xdr:cNvCxnSpPr/>
        </xdr:nvCxnSpPr>
        <xdr:spPr bwMode="auto">
          <a:xfrm>
            <a:off x="14439900" y="166611300"/>
            <a:ext cx="0" cy="733425"/>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chemeClr val="bg1">
                <a:lumMod val="5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362" name="直線コネクタ 361"/>
          <xdr:cNvCxnSpPr/>
        </xdr:nvCxnSpPr>
        <xdr:spPr bwMode="auto">
          <a:xfrm>
            <a:off x="16259175" y="166658925"/>
            <a:ext cx="0" cy="733425"/>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chemeClr val="bg1">
                <a:lumMod val="5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sp macro="" textlink="">
        <xdr:nvSpPr>
          <xdr:cNvPr id="363" name="テキスト ボックス 362"/>
          <xdr:cNvSpPr txBox="1"/>
        </xdr:nvSpPr>
        <xdr:spPr>
          <a:xfrm>
            <a:off x="14906625" y="165763575"/>
            <a:ext cx="353407"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n3</a:t>
            </a:r>
            <a:endParaRPr kumimoji="1" lang="ja-JP" altLang="en-US" sz="1100"/>
          </a:p>
        </xdr:txBody>
      </xdr:sp>
      <xdr:sp macro="" textlink="">
        <xdr:nvSpPr>
          <xdr:cNvPr id="364" name="Line 78"/>
          <xdr:cNvSpPr>
            <a:spLocks noChangeShapeType="1"/>
          </xdr:cNvSpPr>
        </xdr:nvSpPr>
        <xdr:spPr bwMode="auto">
          <a:xfrm flipV="1">
            <a:off x="12153900" y="166992300"/>
            <a:ext cx="2266950" cy="0"/>
          </a:xfrm>
          <a:prstGeom prst="line">
            <a:avLst/>
          </a:prstGeom>
          <a:noFill/>
          <a:ln w="9360">
            <a:solidFill>
              <a:srgbClr val="808080"/>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fLocksText="0">
        <xdr:nvSpPr>
          <xdr:cNvPr id="365" name="Text 63"/>
          <xdr:cNvSpPr txBox="1">
            <a:spLocks noChangeArrowheads="1"/>
          </xdr:cNvSpPr>
        </xdr:nvSpPr>
        <xdr:spPr bwMode="auto">
          <a:xfrm>
            <a:off x="13163550" y="166782750"/>
            <a:ext cx="329263"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F"/>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0" rIns="0" bIns="0" anchor="t"/>
          <a:lstStyle/>
          <a:p>
            <a:pPr algn="l" rtl="0">
              <a:defRPr sz="1000"/>
            </a:pPr>
            <a:r>
              <a:rPr lang="en-US" altLang="ja-JP" sz="1200" b="0" i="0" u="none" strike="noStrike" baseline="0">
                <a:solidFill>
                  <a:sysClr val="windowText" lastClr="000000"/>
                </a:solidFill>
                <a:latin typeface="Times New Roman"/>
                <a:cs typeface="Times New Roman"/>
              </a:rPr>
              <a:t>L2</a:t>
            </a:r>
            <a:endParaRPr lang="ja-JP" altLang="en-US" sz="1200" b="0" i="0" u="none" strike="noStrike" baseline="0">
              <a:solidFill>
                <a:srgbClr val="000000"/>
              </a:solidFill>
              <a:latin typeface="Times New Roman"/>
              <a:cs typeface="Times New Roman"/>
            </a:endParaRPr>
          </a:p>
        </xdr:txBody>
      </xdr:sp>
    </xdr:grpSp>
    <xdr:clientData/>
  </xdr:twoCellAnchor>
  <xdr:twoCellAnchor>
    <xdr:from>
      <xdr:col>11</xdr:col>
      <xdr:colOff>771525</xdr:colOff>
      <xdr:row>75</xdr:row>
      <xdr:rowOff>114300</xdr:rowOff>
    </xdr:from>
    <xdr:to>
      <xdr:col>17</xdr:col>
      <xdr:colOff>821830</xdr:colOff>
      <xdr:row>96</xdr:row>
      <xdr:rowOff>0</xdr:rowOff>
    </xdr:to>
    <xdr:grpSp>
      <xdr:nvGrpSpPr>
        <xdr:cNvPr id="366" name="グループ化 365"/>
        <xdr:cNvGrpSpPr/>
      </xdr:nvGrpSpPr>
      <xdr:grpSpPr>
        <a:xfrm>
          <a:off x="8134350" y="12258675"/>
          <a:ext cx="5193805" cy="3286125"/>
          <a:chOff x="9639300" y="170830875"/>
          <a:chExt cx="5193805" cy="3286125"/>
        </a:xfrm>
      </xdr:grpSpPr>
      <xdr:sp macro="" textlink="">
        <xdr:nvSpPr>
          <xdr:cNvPr id="367" name="Oval 50"/>
          <xdr:cNvSpPr>
            <a:spLocks noChangeArrowheads="1"/>
          </xdr:cNvSpPr>
        </xdr:nvSpPr>
        <xdr:spPr bwMode="auto">
          <a:xfrm>
            <a:off x="9753600" y="171030900"/>
            <a:ext cx="3362325" cy="2952750"/>
          </a:xfrm>
          <a:prstGeom prst="ellipse">
            <a:avLst/>
          </a:prstGeom>
          <a:noFill/>
          <a:ln w="9360">
            <a:solidFill>
              <a:srgbClr val="000000"/>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68" name="Oval 50"/>
          <xdr:cNvSpPr>
            <a:spLocks noChangeArrowheads="1"/>
          </xdr:cNvSpPr>
        </xdr:nvSpPr>
        <xdr:spPr bwMode="auto">
          <a:xfrm>
            <a:off x="10271930" y="171469051"/>
            <a:ext cx="2272495" cy="2066924"/>
          </a:xfrm>
          <a:prstGeom prst="ellipse">
            <a:avLst/>
          </a:prstGeom>
          <a:noFill/>
          <a:ln w="9360">
            <a:solidFill>
              <a:srgbClr val="000000"/>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69" name="Rectangle 52"/>
          <xdr:cNvSpPr>
            <a:spLocks noChangeArrowheads="1"/>
          </xdr:cNvSpPr>
        </xdr:nvSpPr>
        <xdr:spPr bwMode="auto">
          <a:xfrm>
            <a:off x="9639300" y="170945175"/>
            <a:ext cx="2562225" cy="3171825"/>
          </a:xfrm>
          <a:prstGeom prst="rect">
            <a:avLst/>
          </a:prstGeom>
          <a:solidFill>
            <a:srgbClr val="FFFFFF"/>
          </a:solidFill>
          <a:ln>
            <a:noFill/>
          </a:ln>
          <a:effectLst/>
          <a:extLst>
            <a:ext uri="{91240B29-F687-4F45-9708-019B960494DF}">
              <a14:hiddenLine xmlns:a14="http://schemas.microsoft.com/office/drawing/2010/main" w="9525">
                <a:solidFill>
                  <a:srgbClr val="3465AF"/>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70" name="Line 53"/>
          <xdr:cNvSpPr>
            <a:spLocks noChangeShapeType="1"/>
          </xdr:cNvSpPr>
        </xdr:nvSpPr>
        <xdr:spPr bwMode="auto">
          <a:xfrm>
            <a:off x="10645553" y="172126273"/>
            <a:ext cx="1841721" cy="2"/>
          </a:xfrm>
          <a:prstGeom prst="line">
            <a:avLst/>
          </a:prstGeom>
          <a:noFill/>
          <a:ln w="9360">
            <a:solidFill>
              <a:srgbClr val="FF0000"/>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71" name="Line 54"/>
          <xdr:cNvSpPr>
            <a:spLocks noChangeShapeType="1"/>
          </xdr:cNvSpPr>
        </xdr:nvSpPr>
        <xdr:spPr bwMode="auto">
          <a:xfrm>
            <a:off x="9715500" y="172497750"/>
            <a:ext cx="4543425" cy="0"/>
          </a:xfrm>
          <a:prstGeom prst="line">
            <a:avLst/>
          </a:prstGeom>
          <a:noFill/>
          <a:ln w="9360">
            <a:solidFill>
              <a:srgbClr val="808080"/>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fLocksText="0">
        <xdr:nvSpPr>
          <xdr:cNvPr id="372" name="Text 58"/>
          <xdr:cNvSpPr txBox="1">
            <a:spLocks noChangeArrowheads="1"/>
          </xdr:cNvSpPr>
        </xdr:nvSpPr>
        <xdr:spPr bwMode="auto">
          <a:xfrm>
            <a:off x="12510544" y="170830875"/>
            <a:ext cx="224381"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F"/>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0" rIns="0" bIns="0" anchor="t"/>
          <a:lstStyle/>
          <a:p>
            <a:pPr algn="l" rtl="0">
              <a:defRPr sz="1000"/>
            </a:pPr>
            <a:r>
              <a:rPr lang="ja-JP" altLang="en-US" sz="1200" b="0" i="0" u="none" strike="noStrike" baseline="0">
                <a:solidFill>
                  <a:srgbClr val="000000"/>
                </a:solidFill>
                <a:latin typeface="Times New Roman"/>
                <a:cs typeface="Times New Roman"/>
              </a:rPr>
              <a:t>y</a:t>
            </a:r>
          </a:p>
        </xdr:txBody>
      </xdr:sp>
      <xdr:sp macro="" textlink="" fLocksText="0">
        <xdr:nvSpPr>
          <xdr:cNvPr id="373" name="Text 59"/>
          <xdr:cNvSpPr txBox="1">
            <a:spLocks noChangeArrowheads="1"/>
          </xdr:cNvSpPr>
        </xdr:nvSpPr>
        <xdr:spPr bwMode="auto">
          <a:xfrm>
            <a:off x="14355528" y="172383450"/>
            <a:ext cx="477577" cy="1905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F"/>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0" rIns="0" bIns="0" anchor="t"/>
          <a:lstStyle/>
          <a:p>
            <a:pPr algn="l" rtl="0">
              <a:defRPr sz="1000"/>
            </a:pPr>
            <a:r>
              <a:rPr lang="ja-JP" altLang="en-US" sz="1200" b="0" i="0" u="none" strike="noStrike" baseline="0">
                <a:solidFill>
                  <a:srgbClr val="000000"/>
                </a:solidFill>
                <a:latin typeface="Times New Roman"/>
                <a:cs typeface="Times New Roman"/>
              </a:rPr>
              <a:t>x</a:t>
            </a:r>
          </a:p>
        </xdr:txBody>
      </xdr:sp>
      <xdr:sp macro="" textlink="" fLocksText="0">
        <xdr:nvSpPr>
          <xdr:cNvPr id="374" name="Text 64"/>
          <xdr:cNvSpPr txBox="1">
            <a:spLocks noChangeArrowheads="1"/>
          </xdr:cNvSpPr>
        </xdr:nvSpPr>
        <xdr:spPr bwMode="auto">
          <a:xfrm>
            <a:off x="12213995" y="172507275"/>
            <a:ext cx="435205" cy="2286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F"/>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0" rIns="0" bIns="0" anchor="t"/>
          <a:lstStyle/>
          <a:p>
            <a:pPr algn="l" rtl="0">
              <a:defRPr sz="1000"/>
            </a:pPr>
            <a:r>
              <a:rPr lang="ja-JP" altLang="en-US" sz="1200" b="0" i="0" u="none" strike="noStrike" baseline="0">
                <a:solidFill>
                  <a:srgbClr val="000000"/>
                </a:solidFill>
                <a:latin typeface="Times New Roman"/>
                <a:cs typeface="Times New Roman"/>
              </a:rPr>
              <a:t>(0,0)</a:t>
            </a:r>
          </a:p>
        </xdr:txBody>
      </xdr:sp>
      <xdr:sp macro="" textlink="">
        <xdr:nvSpPr>
          <xdr:cNvPr id="375" name="Line 78"/>
          <xdr:cNvSpPr>
            <a:spLocks noChangeShapeType="1"/>
          </xdr:cNvSpPr>
        </xdr:nvSpPr>
        <xdr:spPr bwMode="auto">
          <a:xfrm flipV="1">
            <a:off x="12573955" y="173097825"/>
            <a:ext cx="551495" cy="0"/>
          </a:xfrm>
          <a:prstGeom prst="line">
            <a:avLst/>
          </a:prstGeom>
          <a:noFill/>
          <a:ln w="9360">
            <a:solidFill>
              <a:srgbClr val="808080"/>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76" name="円/楕円 375"/>
          <xdr:cNvSpPr/>
        </xdr:nvSpPr>
        <xdr:spPr bwMode="auto">
          <a:xfrm>
            <a:off x="11374335" y="172459650"/>
            <a:ext cx="105067" cy="104775"/>
          </a:xfrm>
          <a:prstGeom prst="ellipse">
            <a:avLst/>
          </a:prstGeom>
          <a:solidFill>
            <a:schemeClr val="tx1"/>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sp macro="" textlink="" fLocksText="0">
        <xdr:nvSpPr>
          <xdr:cNvPr id="377" name="Text 63"/>
          <xdr:cNvSpPr txBox="1">
            <a:spLocks noChangeArrowheads="1"/>
          </xdr:cNvSpPr>
        </xdr:nvSpPr>
        <xdr:spPr bwMode="auto">
          <a:xfrm>
            <a:off x="13457180" y="171983400"/>
            <a:ext cx="745019"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F"/>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0" rIns="0" bIns="0" anchor="t"/>
          <a:lstStyle/>
          <a:p>
            <a:pPr algn="l" rtl="0">
              <a:defRPr sz="1000"/>
            </a:pPr>
            <a:r>
              <a:rPr lang="en-US" altLang="ja-JP" sz="1200" b="0" i="0" u="none" strike="noStrike" baseline="0">
                <a:solidFill>
                  <a:sysClr val="windowText" lastClr="000000"/>
                </a:solidFill>
                <a:latin typeface="Times New Roman"/>
                <a:cs typeface="Times New Roman"/>
              </a:rPr>
              <a:t>m3=0</a:t>
            </a:r>
            <a:endParaRPr lang="ja-JP" altLang="en-US" sz="1200" b="0" i="0" u="none" strike="noStrike" baseline="0">
              <a:solidFill>
                <a:srgbClr val="000000"/>
              </a:solidFill>
              <a:latin typeface="Times New Roman"/>
              <a:cs typeface="Times New Roman"/>
            </a:endParaRPr>
          </a:p>
        </xdr:txBody>
      </xdr:sp>
      <xdr:sp macro="" textlink="">
        <xdr:nvSpPr>
          <xdr:cNvPr id="378" name="テキスト ボックス 377"/>
          <xdr:cNvSpPr txBox="1"/>
        </xdr:nvSpPr>
        <xdr:spPr>
          <a:xfrm>
            <a:off x="11691632" y="171611925"/>
            <a:ext cx="353407"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n1</a:t>
            </a:r>
            <a:endParaRPr kumimoji="1" lang="ja-JP" altLang="en-US" sz="1100"/>
          </a:p>
        </xdr:txBody>
      </xdr:sp>
      <xdr:sp macro="" textlink="">
        <xdr:nvSpPr>
          <xdr:cNvPr id="379" name="テキスト ボックス 378"/>
          <xdr:cNvSpPr txBox="1"/>
        </xdr:nvSpPr>
        <xdr:spPr>
          <a:xfrm>
            <a:off x="12504892" y="171621450"/>
            <a:ext cx="353407"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n2</a:t>
            </a:r>
            <a:endParaRPr kumimoji="1" lang="ja-JP" altLang="en-US" sz="1100"/>
          </a:p>
        </xdr:txBody>
      </xdr:sp>
      <xdr:sp macro="" textlink="">
        <xdr:nvSpPr>
          <xdr:cNvPr id="380" name="Line 78"/>
          <xdr:cNvSpPr>
            <a:spLocks noChangeShapeType="1"/>
          </xdr:cNvSpPr>
        </xdr:nvSpPr>
        <xdr:spPr bwMode="auto">
          <a:xfrm flipV="1">
            <a:off x="11439524" y="172926375"/>
            <a:ext cx="1114425" cy="0"/>
          </a:xfrm>
          <a:prstGeom prst="line">
            <a:avLst/>
          </a:prstGeom>
          <a:noFill/>
          <a:ln w="9360">
            <a:solidFill>
              <a:srgbClr val="808080"/>
            </a:solidFill>
            <a:round/>
            <a:headEnd type="triangle"/>
            <a:tailEnd type="non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fLocksText="0">
        <xdr:nvSpPr>
          <xdr:cNvPr id="381" name="Text 63"/>
          <xdr:cNvSpPr txBox="1">
            <a:spLocks noChangeArrowheads="1"/>
          </xdr:cNvSpPr>
        </xdr:nvSpPr>
        <xdr:spPr bwMode="auto">
          <a:xfrm>
            <a:off x="11801475" y="172716825"/>
            <a:ext cx="329263"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F"/>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0" rIns="0" bIns="0" anchor="t"/>
          <a:lstStyle/>
          <a:p>
            <a:pPr algn="l" rtl="0">
              <a:defRPr sz="1000"/>
            </a:pPr>
            <a:r>
              <a:rPr lang="en-US" altLang="ja-JP" sz="1200" b="0" i="0" u="none" strike="noStrike" baseline="0">
                <a:solidFill>
                  <a:sysClr val="windowText" lastClr="000000"/>
                </a:solidFill>
                <a:latin typeface="Times New Roman"/>
                <a:cs typeface="Times New Roman"/>
              </a:rPr>
              <a:t>Lz1</a:t>
            </a:r>
          </a:p>
          <a:p>
            <a:pPr algn="l" rtl="0">
              <a:defRPr sz="1000"/>
            </a:pPr>
            <a:endParaRPr lang="ja-JP" altLang="en-US" sz="1200" b="0" i="0" u="none" strike="noStrike" baseline="0">
              <a:solidFill>
                <a:srgbClr val="000000"/>
              </a:solidFill>
              <a:latin typeface="Times New Roman"/>
              <a:cs typeface="Times New Roman"/>
            </a:endParaRPr>
          </a:p>
        </xdr:txBody>
      </xdr:sp>
      <xdr:sp macro="" textlink="">
        <xdr:nvSpPr>
          <xdr:cNvPr id="382" name="Line 49"/>
          <xdr:cNvSpPr>
            <a:spLocks noChangeShapeType="1"/>
          </xdr:cNvSpPr>
        </xdr:nvSpPr>
        <xdr:spPr bwMode="auto">
          <a:xfrm>
            <a:off x="12982575" y="171945299"/>
            <a:ext cx="1152525" cy="2"/>
          </a:xfrm>
          <a:prstGeom prst="line">
            <a:avLst/>
          </a:prstGeom>
          <a:noFill/>
          <a:ln w="9360">
            <a:solidFill>
              <a:srgbClr val="FF0000"/>
            </a:solidFill>
            <a:round/>
            <a:headEnd/>
            <a:tailEnd type="triangle"/>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xnSp macro="">
        <xdr:nvCxnSpPr>
          <xdr:cNvPr id="383" name="直線コネクタ 382"/>
          <xdr:cNvCxnSpPr/>
        </xdr:nvCxnSpPr>
        <xdr:spPr bwMode="auto">
          <a:xfrm>
            <a:off x="13115925" y="172507275"/>
            <a:ext cx="0" cy="752475"/>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chemeClr val="bg1">
                <a:lumMod val="5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384" name="直線コネクタ 383"/>
          <xdr:cNvCxnSpPr/>
        </xdr:nvCxnSpPr>
        <xdr:spPr bwMode="auto">
          <a:xfrm>
            <a:off x="11430000" y="172554900"/>
            <a:ext cx="0" cy="733425"/>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chemeClr val="bg1">
                <a:lumMod val="5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sp macro="" textlink="">
        <xdr:nvSpPr>
          <xdr:cNvPr id="385" name="テキスト ボックス 384"/>
          <xdr:cNvSpPr txBox="1"/>
        </xdr:nvSpPr>
        <xdr:spPr>
          <a:xfrm>
            <a:off x="13106400" y="171630975"/>
            <a:ext cx="353407"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n3</a:t>
            </a:r>
            <a:endParaRPr kumimoji="1" lang="ja-JP" altLang="en-US" sz="1100"/>
          </a:p>
        </xdr:txBody>
      </xdr:sp>
      <xdr:sp macro="" textlink="" fLocksText="0">
        <xdr:nvSpPr>
          <xdr:cNvPr id="386" name="Text 63"/>
          <xdr:cNvSpPr txBox="1">
            <a:spLocks noChangeArrowheads="1"/>
          </xdr:cNvSpPr>
        </xdr:nvSpPr>
        <xdr:spPr bwMode="auto">
          <a:xfrm>
            <a:off x="12649200" y="172850175"/>
            <a:ext cx="329263"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F"/>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0" rIns="0" bIns="0" anchor="t"/>
          <a:lstStyle/>
          <a:p>
            <a:pPr algn="l" rtl="0">
              <a:defRPr sz="1000"/>
            </a:pPr>
            <a:r>
              <a:rPr lang="en-US" altLang="ja-JP" sz="1200" b="0" i="0" u="none" strike="noStrike" baseline="0">
                <a:solidFill>
                  <a:sysClr val="windowText" lastClr="000000"/>
                </a:solidFill>
                <a:latin typeface="Times New Roman"/>
                <a:cs typeface="Times New Roman"/>
              </a:rPr>
              <a:t>L2</a:t>
            </a:r>
            <a:endParaRPr lang="ja-JP" altLang="en-US" sz="1200" b="0" i="0" u="none" strike="noStrike" baseline="0">
              <a:solidFill>
                <a:srgbClr val="000000"/>
              </a:solidFill>
              <a:latin typeface="Times New Roman"/>
              <a:cs typeface="Times New Roman"/>
            </a:endParaRPr>
          </a:p>
        </xdr:txBody>
      </xdr:sp>
      <xdr:sp macro="" textlink="">
        <xdr:nvSpPr>
          <xdr:cNvPr id="387" name="Rectangle 52"/>
          <xdr:cNvSpPr>
            <a:spLocks noChangeArrowheads="1"/>
          </xdr:cNvSpPr>
        </xdr:nvSpPr>
        <xdr:spPr bwMode="auto">
          <a:xfrm>
            <a:off x="11582401" y="173278801"/>
            <a:ext cx="1409700" cy="647700"/>
          </a:xfrm>
          <a:prstGeom prst="rect">
            <a:avLst/>
          </a:prstGeom>
          <a:solidFill>
            <a:srgbClr val="FFFFFF"/>
          </a:solidFill>
          <a:ln>
            <a:noFill/>
          </a:ln>
          <a:effectLst/>
          <a:extLst>
            <a:ext uri="{91240B29-F687-4F45-9708-019B960494DF}">
              <a14:hiddenLine xmlns:a14="http://schemas.microsoft.com/office/drawing/2010/main" w="9525">
                <a:solidFill>
                  <a:srgbClr val="3465AF"/>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88" name="Rectangle 52"/>
          <xdr:cNvSpPr>
            <a:spLocks noChangeArrowheads="1"/>
          </xdr:cNvSpPr>
        </xdr:nvSpPr>
        <xdr:spPr bwMode="auto">
          <a:xfrm>
            <a:off x="11772900" y="171030900"/>
            <a:ext cx="1409700" cy="647700"/>
          </a:xfrm>
          <a:prstGeom prst="rect">
            <a:avLst/>
          </a:prstGeom>
          <a:solidFill>
            <a:srgbClr val="FFFFFF"/>
          </a:solidFill>
          <a:ln>
            <a:noFill/>
          </a:ln>
          <a:effectLst/>
          <a:extLst>
            <a:ext uri="{91240B29-F687-4F45-9708-019B960494DF}">
              <a14:hiddenLine xmlns:a14="http://schemas.microsoft.com/office/drawing/2010/main" w="9525">
                <a:solidFill>
                  <a:srgbClr val="3465AF"/>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89" name="Line 48"/>
          <xdr:cNvSpPr>
            <a:spLocks noChangeShapeType="1"/>
          </xdr:cNvSpPr>
        </xdr:nvSpPr>
        <xdr:spPr bwMode="auto">
          <a:xfrm>
            <a:off x="12553950" y="171230926"/>
            <a:ext cx="0" cy="2095500"/>
          </a:xfrm>
          <a:prstGeom prst="line">
            <a:avLst/>
          </a:prstGeom>
          <a:noFill/>
          <a:ln w="9360">
            <a:solidFill>
              <a:srgbClr val="808080"/>
            </a:solidFill>
            <a:round/>
            <a:headEnd type="triangle" w="med" len="me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90" name="Line 49"/>
          <xdr:cNvSpPr>
            <a:spLocks noChangeShapeType="1"/>
          </xdr:cNvSpPr>
        </xdr:nvSpPr>
        <xdr:spPr bwMode="auto">
          <a:xfrm flipV="1">
            <a:off x="12477750" y="171945297"/>
            <a:ext cx="514349" cy="180977"/>
          </a:xfrm>
          <a:prstGeom prst="line">
            <a:avLst/>
          </a:prstGeom>
          <a:noFill/>
          <a:ln w="9360">
            <a:solidFill>
              <a:srgbClr val="FF0000"/>
            </a:solidFill>
            <a:round/>
            <a:headEnd/>
            <a:tailEnd type="triangle"/>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91" name="Line 49"/>
          <xdr:cNvSpPr>
            <a:spLocks noChangeShapeType="1"/>
          </xdr:cNvSpPr>
        </xdr:nvSpPr>
        <xdr:spPr bwMode="auto">
          <a:xfrm flipV="1">
            <a:off x="11439525" y="172135799"/>
            <a:ext cx="1038225" cy="361949"/>
          </a:xfrm>
          <a:prstGeom prst="line">
            <a:avLst/>
          </a:prstGeom>
          <a:noFill/>
          <a:ln w="9360">
            <a:solidFill>
              <a:srgbClr val="FF0000"/>
            </a:solidFill>
            <a:prstDash val="dash"/>
            <a:round/>
            <a:headEnd/>
            <a:tailEnd type="none"/>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fLocksText="0">
        <xdr:nvSpPr>
          <xdr:cNvPr id="392" name="Text 63"/>
          <xdr:cNvSpPr txBox="1">
            <a:spLocks noChangeArrowheads="1"/>
          </xdr:cNvSpPr>
        </xdr:nvSpPr>
        <xdr:spPr bwMode="auto">
          <a:xfrm>
            <a:off x="10734675" y="171935775"/>
            <a:ext cx="745019"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F"/>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0" rIns="0" bIns="0" anchor="t"/>
          <a:lstStyle/>
          <a:p>
            <a:pPr algn="l" rtl="0">
              <a:defRPr sz="1000"/>
            </a:pPr>
            <a:r>
              <a:rPr lang="en-US" altLang="ja-JP" sz="1200" b="0" i="0" u="none" strike="noStrike" baseline="0">
                <a:solidFill>
                  <a:sysClr val="windowText" lastClr="000000"/>
                </a:solidFill>
                <a:latin typeface="Times New Roman"/>
                <a:cs typeface="Times New Roman"/>
              </a:rPr>
              <a:t>m1=0</a:t>
            </a:r>
            <a:endParaRPr lang="ja-JP" altLang="en-US" sz="1200" b="0" i="0" u="none" strike="noStrike" baseline="0">
              <a:solidFill>
                <a:srgbClr val="000000"/>
              </a:solidFill>
              <a:latin typeface="Times New Roman"/>
              <a:cs typeface="Times New Roman"/>
            </a:endParaRPr>
          </a:p>
        </xdr:txBody>
      </xdr:sp>
    </xdr:grpSp>
    <xdr:clientData/>
  </xdr:twoCellAnchor>
  <xdr:twoCellAnchor>
    <xdr:from>
      <xdr:col>11</xdr:col>
      <xdr:colOff>95250</xdr:colOff>
      <xdr:row>101</xdr:row>
      <xdr:rowOff>104775</xdr:rowOff>
    </xdr:from>
    <xdr:to>
      <xdr:col>19</xdr:col>
      <xdr:colOff>736105</xdr:colOff>
      <xdr:row>117</xdr:row>
      <xdr:rowOff>66675</xdr:rowOff>
    </xdr:to>
    <xdr:grpSp>
      <xdr:nvGrpSpPr>
        <xdr:cNvPr id="393" name="グループ化 392"/>
        <xdr:cNvGrpSpPr/>
      </xdr:nvGrpSpPr>
      <xdr:grpSpPr>
        <a:xfrm>
          <a:off x="7458075" y="16459200"/>
          <a:ext cx="7213105" cy="2552700"/>
          <a:chOff x="9715500" y="177469800"/>
          <a:chExt cx="7498855" cy="2552700"/>
        </a:xfrm>
      </xdr:grpSpPr>
      <xdr:sp macro="" textlink="">
        <xdr:nvSpPr>
          <xdr:cNvPr id="394" name="Line 48"/>
          <xdr:cNvSpPr>
            <a:spLocks noChangeShapeType="1"/>
          </xdr:cNvSpPr>
        </xdr:nvSpPr>
        <xdr:spPr bwMode="auto">
          <a:xfrm>
            <a:off x="11934825" y="177717451"/>
            <a:ext cx="0" cy="1943100"/>
          </a:xfrm>
          <a:prstGeom prst="line">
            <a:avLst/>
          </a:prstGeom>
          <a:noFill/>
          <a:ln w="9360">
            <a:solidFill>
              <a:srgbClr val="808080"/>
            </a:solidFill>
            <a:round/>
            <a:headEnd type="triangle" w="med" len="me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95" name="Line 49"/>
          <xdr:cNvSpPr>
            <a:spLocks noChangeShapeType="1"/>
          </xdr:cNvSpPr>
        </xdr:nvSpPr>
        <xdr:spPr bwMode="auto">
          <a:xfrm flipV="1">
            <a:off x="10039350" y="178241324"/>
            <a:ext cx="2133600" cy="628649"/>
          </a:xfrm>
          <a:prstGeom prst="line">
            <a:avLst/>
          </a:prstGeom>
          <a:noFill/>
          <a:ln w="9360">
            <a:solidFill>
              <a:srgbClr val="FF0000"/>
            </a:solidFill>
            <a:round/>
            <a:headEnd/>
            <a:tailEnd type="triangle"/>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96" name="Oval 50"/>
          <xdr:cNvSpPr>
            <a:spLocks noChangeArrowheads="1"/>
          </xdr:cNvSpPr>
        </xdr:nvSpPr>
        <xdr:spPr bwMode="auto">
          <a:xfrm>
            <a:off x="11938805" y="177850801"/>
            <a:ext cx="2272495" cy="2028824"/>
          </a:xfrm>
          <a:prstGeom prst="ellipse">
            <a:avLst/>
          </a:prstGeom>
          <a:noFill/>
          <a:ln w="9360">
            <a:solidFill>
              <a:srgbClr val="000000"/>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97" name="Rectangle 52"/>
          <xdr:cNvSpPr>
            <a:spLocks noChangeArrowheads="1"/>
          </xdr:cNvSpPr>
        </xdr:nvSpPr>
        <xdr:spPr bwMode="auto">
          <a:xfrm>
            <a:off x="12372975" y="177707925"/>
            <a:ext cx="1219200" cy="2314575"/>
          </a:xfrm>
          <a:prstGeom prst="rect">
            <a:avLst/>
          </a:prstGeom>
          <a:solidFill>
            <a:srgbClr val="FFFFFF"/>
          </a:solidFill>
          <a:ln>
            <a:noFill/>
          </a:ln>
          <a:effectLst/>
          <a:extLst>
            <a:ext uri="{91240B29-F687-4F45-9708-019B960494DF}">
              <a14:hiddenLine xmlns:a14="http://schemas.microsoft.com/office/drawing/2010/main" w="9525">
                <a:solidFill>
                  <a:srgbClr val="3465AF"/>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98" name="Line 53"/>
          <xdr:cNvSpPr>
            <a:spLocks noChangeShapeType="1"/>
          </xdr:cNvSpPr>
        </xdr:nvSpPr>
        <xdr:spPr bwMode="auto">
          <a:xfrm>
            <a:off x="12179079" y="178241323"/>
            <a:ext cx="412971" cy="2"/>
          </a:xfrm>
          <a:prstGeom prst="line">
            <a:avLst/>
          </a:prstGeom>
          <a:noFill/>
          <a:ln w="9360">
            <a:solidFill>
              <a:srgbClr val="FF0000"/>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99" name="Line 54"/>
          <xdr:cNvSpPr>
            <a:spLocks noChangeShapeType="1"/>
          </xdr:cNvSpPr>
        </xdr:nvSpPr>
        <xdr:spPr bwMode="auto">
          <a:xfrm>
            <a:off x="9715500" y="178869975"/>
            <a:ext cx="6972299" cy="0"/>
          </a:xfrm>
          <a:prstGeom prst="line">
            <a:avLst/>
          </a:prstGeom>
          <a:noFill/>
          <a:ln w="9360">
            <a:solidFill>
              <a:srgbClr val="808080"/>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fLocksText="0">
        <xdr:nvSpPr>
          <xdr:cNvPr id="400" name="Text 58"/>
          <xdr:cNvSpPr txBox="1">
            <a:spLocks noChangeArrowheads="1"/>
          </xdr:cNvSpPr>
        </xdr:nvSpPr>
        <xdr:spPr bwMode="auto">
          <a:xfrm>
            <a:off x="11891419" y="177469800"/>
            <a:ext cx="224381"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F"/>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0" rIns="0" bIns="0" anchor="t"/>
          <a:lstStyle/>
          <a:p>
            <a:pPr algn="l" rtl="0">
              <a:defRPr sz="1000"/>
            </a:pPr>
            <a:r>
              <a:rPr lang="ja-JP" altLang="en-US" sz="1200" b="0" i="0" u="none" strike="noStrike" baseline="0">
                <a:solidFill>
                  <a:srgbClr val="000000"/>
                </a:solidFill>
                <a:latin typeface="Times New Roman"/>
                <a:cs typeface="Times New Roman"/>
              </a:rPr>
              <a:t>y</a:t>
            </a:r>
          </a:p>
        </xdr:txBody>
      </xdr:sp>
      <xdr:sp macro="" textlink="" fLocksText="0">
        <xdr:nvSpPr>
          <xdr:cNvPr id="401" name="Text 59"/>
          <xdr:cNvSpPr txBox="1">
            <a:spLocks noChangeArrowheads="1"/>
          </xdr:cNvSpPr>
        </xdr:nvSpPr>
        <xdr:spPr bwMode="auto">
          <a:xfrm>
            <a:off x="16736778" y="178774725"/>
            <a:ext cx="477577" cy="1905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F"/>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0" rIns="0" bIns="0" anchor="t"/>
          <a:lstStyle/>
          <a:p>
            <a:pPr algn="l" rtl="0">
              <a:defRPr sz="1000"/>
            </a:pPr>
            <a:r>
              <a:rPr lang="ja-JP" altLang="en-US" sz="1200" b="0" i="0" u="none" strike="noStrike" baseline="0">
                <a:solidFill>
                  <a:srgbClr val="000000"/>
                </a:solidFill>
                <a:latin typeface="Times New Roman"/>
                <a:cs typeface="Times New Roman"/>
              </a:rPr>
              <a:t>x</a:t>
            </a:r>
          </a:p>
        </xdr:txBody>
      </xdr:sp>
      <xdr:sp macro="" textlink="" fLocksText="0">
        <xdr:nvSpPr>
          <xdr:cNvPr id="402" name="Text 64"/>
          <xdr:cNvSpPr txBox="1">
            <a:spLocks noChangeArrowheads="1"/>
          </xdr:cNvSpPr>
        </xdr:nvSpPr>
        <xdr:spPr bwMode="auto">
          <a:xfrm>
            <a:off x="11566295" y="178936650"/>
            <a:ext cx="687710" cy="1619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F"/>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0" rIns="0" bIns="0" anchor="t"/>
          <a:lstStyle/>
          <a:p>
            <a:pPr algn="l" rtl="0">
              <a:defRPr sz="1000"/>
            </a:pPr>
            <a:r>
              <a:rPr lang="ja-JP" altLang="en-US" sz="1200" b="0" i="0" u="none" strike="noStrike" baseline="0">
                <a:solidFill>
                  <a:srgbClr val="000000"/>
                </a:solidFill>
                <a:latin typeface="Times New Roman"/>
                <a:cs typeface="Times New Roman"/>
              </a:rPr>
              <a:t>(0,0)</a:t>
            </a:r>
          </a:p>
        </xdr:txBody>
      </xdr:sp>
      <xdr:sp macro="" textlink="">
        <xdr:nvSpPr>
          <xdr:cNvPr id="403" name="Line 78"/>
          <xdr:cNvSpPr>
            <a:spLocks noChangeShapeType="1"/>
          </xdr:cNvSpPr>
        </xdr:nvSpPr>
        <xdr:spPr bwMode="auto">
          <a:xfrm flipV="1">
            <a:off x="10068880" y="179250975"/>
            <a:ext cx="1837369" cy="0"/>
          </a:xfrm>
          <a:prstGeom prst="line">
            <a:avLst/>
          </a:prstGeom>
          <a:noFill/>
          <a:ln w="9360">
            <a:solidFill>
              <a:srgbClr val="808080"/>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404" name="円/楕円 403"/>
          <xdr:cNvSpPr/>
        </xdr:nvSpPr>
        <xdr:spPr bwMode="auto">
          <a:xfrm>
            <a:off x="9993210" y="178822350"/>
            <a:ext cx="105067" cy="104775"/>
          </a:xfrm>
          <a:prstGeom prst="ellipse">
            <a:avLst/>
          </a:prstGeom>
          <a:solidFill>
            <a:schemeClr val="tx1"/>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sp macro="" textlink="">
        <xdr:nvSpPr>
          <xdr:cNvPr id="405" name="円/楕円 404"/>
          <xdr:cNvSpPr/>
        </xdr:nvSpPr>
        <xdr:spPr bwMode="auto">
          <a:xfrm>
            <a:off x="15969949" y="178812825"/>
            <a:ext cx="105067" cy="104775"/>
          </a:xfrm>
          <a:prstGeom prst="ellipse">
            <a:avLst/>
          </a:prstGeom>
          <a:solidFill>
            <a:schemeClr val="tx1"/>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sp macro="" textlink="" fLocksText="0">
        <xdr:nvSpPr>
          <xdr:cNvPr id="406" name="Text 63"/>
          <xdr:cNvSpPr txBox="1">
            <a:spLocks noChangeArrowheads="1"/>
          </xdr:cNvSpPr>
        </xdr:nvSpPr>
        <xdr:spPr bwMode="auto">
          <a:xfrm>
            <a:off x="12506325" y="177755550"/>
            <a:ext cx="1095799" cy="1619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F"/>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0" rIns="0" bIns="0" anchor="t"/>
          <a:lstStyle/>
          <a:p>
            <a:pPr algn="l" rtl="0">
              <a:defRPr sz="1000"/>
            </a:pPr>
            <a:r>
              <a:rPr lang="en-US" altLang="ja-JP" sz="1200" b="0" i="0" u="none" strike="noStrike" baseline="0">
                <a:solidFill>
                  <a:sysClr val="windowText" lastClr="000000"/>
                </a:solidFill>
                <a:latin typeface="Times New Roman"/>
                <a:cs typeface="Times New Roman"/>
              </a:rPr>
              <a:t>m2=m3=m4=0</a:t>
            </a:r>
            <a:endParaRPr lang="ja-JP" altLang="en-US" sz="1200" b="0" i="0" u="none" strike="noStrike" baseline="0">
              <a:solidFill>
                <a:srgbClr val="000000"/>
              </a:solidFill>
              <a:latin typeface="Times New Roman"/>
              <a:cs typeface="Times New Roman"/>
            </a:endParaRPr>
          </a:p>
        </xdr:txBody>
      </xdr:sp>
      <xdr:sp macro="" textlink="">
        <xdr:nvSpPr>
          <xdr:cNvPr id="407" name="テキスト ボックス 406"/>
          <xdr:cNvSpPr txBox="1"/>
        </xdr:nvSpPr>
        <xdr:spPr>
          <a:xfrm>
            <a:off x="11491607" y="178431825"/>
            <a:ext cx="353407"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n1</a:t>
            </a:r>
            <a:endParaRPr kumimoji="1" lang="ja-JP" altLang="en-US" sz="1100"/>
          </a:p>
        </xdr:txBody>
      </xdr:sp>
      <xdr:sp macro="" textlink="">
        <xdr:nvSpPr>
          <xdr:cNvPr id="408" name="テキスト ボックス 407"/>
          <xdr:cNvSpPr txBox="1"/>
        </xdr:nvSpPr>
        <xdr:spPr>
          <a:xfrm>
            <a:off x="12123892" y="178441350"/>
            <a:ext cx="353407"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n2</a:t>
            </a:r>
            <a:endParaRPr kumimoji="1" lang="ja-JP" altLang="en-US" sz="1100"/>
          </a:p>
        </xdr:txBody>
      </xdr:sp>
      <xdr:cxnSp macro="">
        <xdr:nvCxnSpPr>
          <xdr:cNvPr id="409" name="直線コネクタ 408"/>
          <xdr:cNvCxnSpPr/>
        </xdr:nvCxnSpPr>
        <xdr:spPr bwMode="auto">
          <a:xfrm>
            <a:off x="10048875" y="178927125"/>
            <a:ext cx="0" cy="685800"/>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chemeClr val="bg1">
                <a:lumMod val="5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sp macro="" textlink="" fLocksText="0">
        <xdr:nvSpPr>
          <xdr:cNvPr id="410" name="Text 63"/>
          <xdr:cNvSpPr txBox="1">
            <a:spLocks noChangeArrowheads="1"/>
          </xdr:cNvSpPr>
        </xdr:nvSpPr>
        <xdr:spPr bwMode="auto">
          <a:xfrm>
            <a:off x="10801350" y="179022375"/>
            <a:ext cx="329263"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F"/>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0" rIns="0" bIns="0" anchor="t"/>
          <a:lstStyle/>
          <a:p>
            <a:pPr algn="l" rtl="0">
              <a:defRPr sz="1000"/>
            </a:pPr>
            <a:r>
              <a:rPr lang="en-US" altLang="ja-JP" sz="1200" b="0" i="0" u="none" strike="noStrike" baseline="0">
                <a:solidFill>
                  <a:sysClr val="windowText" lastClr="000000"/>
                </a:solidFill>
                <a:latin typeface="Times New Roman"/>
                <a:cs typeface="Times New Roman"/>
              </a:rPr>
              <a:t>L</a:t>
            </a:r>
            <a:r>
              <a:rPr lang="en-US" altLang="ja-JP" sz="1200" b="0" i="0" u="none" strike="noStrike" baseline="0">
                <a:solidFill>
                  <a:srgbClr val="000000"/>
                </a:solidFill>
                <a:latin typeface="Times New Roman"/>
                <a:cs typeface="Times New Roman"/>
              </a:rPr>
              <a:t>1</a:t>
            </a:r>
            <a:endParaRPr lang="ja-JP" altLang="en-US" sz="1200" b="0" i="0" u="none" strike="noStrike" baseline="0">
              <a:solidFill>
                <a:srgbClr val="000000"/>
              </a:solidFill>
              <a:latin typeface="Times New Roman"/>
              <a:cs typeface="Times New Roman"/>
            </a:endParaRPr>
          </a:p>
        </xdr:txBody>
      </xdr:sp>
      <xdr:sp macro="" textlink="">
        <xdr:nvSpPr>
          <xdr:cNvPr id="411" name="Line 78"/>
          <xdr:cNvSpPr>
            <a:spLocks noChangeShapeType="1"/>
          </xdr:cNvSpPr>
        </xdr:nvSpPr>
        <xdr:spPr bwMode="auto">
          <a:xfrm flipV="1">
            <a:off x="14220825" y="179270025"/>
            <a:ext cx="1809750" cy="0"/>
          </a:xfrm>
          <a:prstGeom prst="line">
            <a:avLst/>
          </a:prstGeom>
          <a:noFill/>
          <a:ln w="9360">
            <a:solidFill>
              <a:srgbClr val="808080"/>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fLocksText="0">
        <xdr:nvSpPr>
          <xdr:cNvPr id="412" name="Text 63"/>
          <xdr:cNvSpPr txBox="1">
            <a:spLocks noChangeArrowheads="1"/>
          </xdr:cNvSpPr>
        </xdr:nvSpPr>
        <xdr:spPr bwMode="auto">
          <a:xfrm>
            <a:off x="15049500" y="179060475"/>
            <a:ext cx="329263"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F"/>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0" rIns="0" bIns="0" anchor="t"/>
          <a:lstStyle/>
          <a:p>
            <a:pPr algn="l" rtl="0">
              <a:defRPr sz="1000"/>
            </a:pPr>
            <a:r>
              <a:rPr lang="en-US" altLang="ja-JP" sz="1200" b="0" i="0" u="none" strike="noStrike" baseline="0">
                <a:solidFill>
                  <a:sysClr val="windowText" lastClr="000000"/>
                </a:solidFill>
                <a:latin typeface="Times New Roman"/>
                <a:cs typeface="Times New Roman"/>
              </a:rPr>
              <a:t>Lz4</a:t>
            </a:r>
          </a:p>
          <a:p>
            <a:pPr algn="l" rtl="0">
              <a:defRPr sz="1000"/>
            </a:pPr>
            <a:endParaRPr lang="ja-JP" altLang="en-US" sz="1200" b="0" i="0" u="none" strike="noStrike" baseline="0">
              <a:solidFill>
                <a:srgbClr val="000000"/>
              </a:solidFill>
              <a:latin typeface="Times New Roman"/>
              <a:cs typeface="Times New Roman"/>
            </a:endParaRPr>
          </a:p>
        </xdr:txBody>
      </xdr:sp>
      <xdr:sp macro="" textlink="">
        <xdr:nvSpPr>
          <xdr:cNvPr id="413" name="Line 49"/>
          <xdr:cNvSpPr>
            <a:spLocks noChangeShapeType="1"/>
          </xdr:cNvSpPr>
        </xdr:nvSpPr>
        <xdr:spPr bwMode="auto">
          <a:xfrm>
            <a:off x="13973175" y="178241323"/>
            <a:ext cx="2047875" cy="628651"/>
          </a:xfrm>
          <a:prstGeom prst="line">
            <a:avLst/>
          </a:prstGeom>
          <a:noFill/>
          <a:ln w="9360">
            <a:solidFill>
              <a:srgbClr val="FF0000"/>
            </a:solidFill>
            <a:round/>
            <a:headEnd/>
            <a:tailEnd type="triangle"/>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xnSp macro="">
        <xdr:nvCxnSpPr>
          <xdr:cNvPr id="414" name="直線コネクタ 413"/>
          <xdr:cNvCxnSpPr/>
        </xdr:nvCxnSpPr>
        <xdr:spPr bwMode="auto">
          <a:xfrm>
            <a:off x="14211300" y="178879500"/>
            <a:ext cx="0" cy="733425"/>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chemeClr val="bg1">
                <a:lumMod val="5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415" name="直線コネクタ 414"/>
          <xdr:cNvCxnSpPr/>
        </xdr:nvCxnSpPr>
        <xdr:spPr bwMode="auto">
          <a:xfrm>
            <a:off x="16030575" y="178927125"/>
            <a:ext cx="0" cy="733425"/>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chemeClr val="bg1">
                <a:lumMod val="5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sp macro="" textlink="">
        <xdr:nvSpPr>
          <xdr:cNvPr id="416" name="テキスト ボックス 415"/>
          <xdr:cNvSpPr txBox="1"/>
        </xdr:nvSpPr>
        <xdr:spPr>
          <a:xfrm>
            <a:off x="14316075" y="178441350"/>
            <a:ext cx="353407"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n5</a:t>
            </a:r>
            <a:endParaRPr kumimoji="1" lang="ja-JP" altLang="en-US" sz="1100"/>
          </a:p>
        </xdr:txBody>
      </xdr:sp>
      <xdr:sp macro="" textlink="">
        <xdr:nvSpPr>
          <xdr:cNvPr id="417" name="Line 78"/>
          <xdr:cNvSpPr>
            <a:spLocks noChangeShapeType="1"/>
          </xdr:cNvSpPr>
        </xdr:nvSpPr>
        <xdr:spPr bwMode="auto">
          <a:xfrm flipV="1">
            <a:off x="11925300" y="179260500"/>
            <a:ext cx="638175" cy="0"/>
          </a:xfrm>
          <a:prstGeom prst="line">
            <a:avLst/>
          </a:prstGeom>
          <a:noFill/>
          <a:ln w="9360">
            <a:solidFill>
              <a:srgbClr val="808080"/>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fLocksText="0">
        <xdr:nvSpPr>
          <xdr:cNvPr id="418" name="Text 63"/>
          <xdr:cNvSpPr txBox="1">
            <a:spLocks noChangeArrowheads="1"/>
          </xdr:cNvSpPr>
        </xdr:nvSpPr>
        <xdr:spPr bwMode="auto">
          <a:xfrm>
            <a:off x="12201526" y="178993800"/>
            <a:ext cx="266700" cy="1619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F"/>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0" rIns="0" bIns="0" anchor="t"/>
          <a:lstStyle/>
          <a:p>
            <a:pPr algn="l" rtl="0">
              <a:defRPr sz="1000"/>
            </a:pPr>
            <a:r>
              <a:rPr lang="en-US" altLang="ja-JP" sz="1200" b="0" i="0" u="none" strike="noStrike" baseline="0">
                <a:solidFill>
                  <a:sysClr val="windowText" lastClr="000000"/>
                </a:solidFill>
                <a:latin typeface="Times New Roman"/>
                <a:cs typeface="Times New Roman"/>
              </a:rPr>
              <a:t>L2</a:t>
            </a:r>
            <a:endParaRPr lang="ja-JP" altLang="en-US" sz="1200" b="0" i="0" u="none" strike="noStrike" baseline="0">
              <a:solidFill>
                <a:srgbClr val="000000"/>
              </a:solidFill>
              <a:latin typeface="Times New Roman"/>
              <a:cs typeface="Times New Roman"/>
            </a:endParaRPr>
          </a:p>
        </xdr:txBody>
      </xdr:sp>
      <xdr:sp macro="" textlink="">
        <xdr:nvSpPr>
          <xdr:cNvPr id="419" name="Line 48"/>
          <xdr:cNvSpPr>
            <a:spLocks noChangeShapeType="1"/>
          </xdr:cNvSpPr>
        </xdr:nvSpPr>
        <xdr:spPr bwMode="auto">
          <a:xfrm>
            <a:off x="12601575" y="178060349"/>
            <a:ext cx="0" cy="1666875"/>
          </a:xfrm>
          <a:prstGeom prst="line">
            <a:avLst/>
          </a:prstGeom>
          <a:noFill/>
          <a:ln w="9360">
            <a:solidFill>
              <a:schemeClr val="tx1"/>
            </a:solidFill>
            <a:round/>
            <a:headEnd type="none" w="med" len="me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420" name="Line 48"/>
          <xdr:cNvSpPr>
            <a:spLocks noChangeShapeType="1"/>
          </xdr:cNvSpPr>
        </xdr:nvSpPr>
        <xdr:spPr bwMode="auto">
          <a:xfrm>
            <a:off x="13335000" y="177946050"/>
            <a:ext cx="0" cy="1819275"/>
          </a:xfrm>
          <a:prstGeom prst="line">
            <a:avLst/>
          </a:prstGeom>
          <a:noFill/>
          <a:ln w="9360">
            <a:solidFill>
              <a:schemeClr val="tx1"/>
            </a:solidFill>
            <a:round/>
            <a:headEnd type="none" w="med" len="me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421" name="Line 78"/>
          <xdr:cNvSpPr>
            <a:spLocks noChangeShapeType="1"/>
          </xdr:cNvSpPr>
        </xdr:nvSpPr>
        <xdr:spPr bwMode="auto">
          <a:xfrm flipV="1">
            <a:off x="12658725" y="179270025"/>
            <a:ext cx="638175" cy="0"/>
          </a:xfrm>
          <a:prstGeom prst="line">
            <a:avLst/>
          </a:prstGeom>
          <a:noFill/>
          <a:ln w="9360">
            <a:solidFill>
              <a:srgbClr val="808080"/>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fLocksText="0">
        <xdr:nvSpPr>
          <xdr:cNvPr id="422" name="Text 63"/>
          <xdr:cNvSpPr txBox="1">
            <a:spLocks noChangeArrowheads="1"/>
          </xdr:cNvSpPr>
        </xdr:nvSpPr>
        <xdr:spPr bwMode="auto">
          <a:xfrm>
            <a:off x="12830175" y="179031900"/>
            <a:ext cx="266700" cy="1619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F"/>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0" rIns="0" bIns="0" anchor="t"/>
          <a:lstStyle/>
          <a:p>
            <a:pPr algn="l" rtl="0">
              <a:defRPr sz="1000"/>
            </a:pPr>
            <a:r>
              <a:rPr lang="en-US" altLang="ja-JP" sz="1200" b="0" i="0" u="none" strike="noStrike" baseline="0">
                <a:solidFill>
                  <a:sysClr val="windowText" lastClr="000000"/>
                </a:solidFill>
                <a:latin typeface="Times New Roman"/>
                <a:cs typeface="Times New Roman"/>
              </a:rPr>
              <a:t>L3</a:t>
            </a:r>
            <a:endParaRPr lang="ja-JP" altLang="en-US" sz="1200" b="0" i="0" u="none" strike="noStrike" baseline="0">
              <a:solidFill>
                <a:srgbClr val="000000"/>
              </a:solidFill>
              <a:latin typeface="Times New Roman"/>
              <a:cs typeface="Times New Roman"/>
            </a:endParaRPr>
          </a:p>
        </xdr:txBody>
      </xdr:sp>
      <xdr:sp macro="" textlink="">
        <xdr:nvSpPr>
          <xdr:cNvPr id="423" name="Line 78"/>
          <xdr:cNvSpPr>
            <a:spLocks noChangeShapeType="1"/>
          </xdr:cNvSpPr>
        </xdr:nvSpPr>
        <xdr:spPr bwMode="auto">
          <a:xfrm flipV="1">
            <a:off x="13373100" y="179270025"/>
            <a:ext cx="828675" cy="0"/>
          </a:xfrm>
          <a:prstGeom prst="line">
            <a:avLst/>
          </a:prstGeom>
          <a:noFill/>
          <a:ln w="9360">
            <a:solidFill>
              <a:srgbClr val="808080"/>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fLocksText="0">
        <xdr:nvSpPr>
          <xdr:cNvPr id="424" name="Text 63"/>
          <xdr:cNvSpPr txBox="1">
            <a:spLocks noChangeArrowheads="1"/>
          </xdr:cNvSpPr>
        </xdr:nvSpPr>
        <xdr:spPr bwMode="auto">
          <a:xfrm>
            <a:off x="13668375" y="179070000"/>
            <a:ext cx="266700" cy="1619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F"/>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0" rIns="0" bIns="0" anchor="t"/>
          <a:lstStyle/>
          <a:p>
            <a:pPr algn="l" rtl="0">
              <a:defRPr sz="1000"/>
            </a:pPr>
            <a:r>
              <a:rPr lang="en-US" altLang="ja-JP" sz="1200" b="0" i="0" u="none" strike="noStrike" baseline="0">
                <a:solidFill>
                  <a:sysClr val="windowText" lastClr="000000"/>
                </a:solidFill>
                <a:latin typeface="Times New Roman"/>
                <a:cs typeface="Times New Roman"/>
              </a:rPr>
              <a:t>L4</a:t>
            </a:r>
            <a:endParaRPr lang="ja-JP" altLang="en-US" sz="1200" b="0" i="0" u="none" strike="noStrike" baseline="0">
              <a:solidFill>
                <a:srgbClr val="000000"/>
              </a:solidFill>
              <a:latin typeface="Times New Roman"/>
              <a:cs typeface="Times New Roman"/>
            </a:endParaRPr>
          </a:p>
        </xdr:txBody>
      </xdr:sp>
      <xdr:sp macro="" textlink="">
        <xdr:nvSpPr>
          <xdr:cNvPr id="425" name="Line 53"/>
          <xdr:cNvSpPr>
            <a:spLocks noChangeShapeType="1"/>
          </xdr:cNvSpPr>
        </xdr:nvSpPr>
        <xdr:spPr bwMode="auto">
          <a:xfrm>
            <a:off x="12601575" y="178241325"/>
            <a:ext cx="733425" cy="0"/>
          </a:xfrm>
          <a:prstGeom prst="line">
            <a:avLst/>
          </a:prstGeom>
          <a:noFill/>
          <a:ln w="9360">
            <a:solidFill>
              <a:srgbClr val="FF0000"/>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426" name="Line 53"/>
          <xdr:cNvSpPr>
            <a:spLocks noChangeShapeType="1"/>
          </xdr:cNvSpPr>
        </xdr:nvSpPr>
        <xdr:spPr bwMode="auto">
          <a:xfrm>
            <a:off x="13325476" y="178241325"/>
            <a:ext cx="647700" cy="0"/>
          </a:xfrm>
          <a:prstGeom prst="line">
            <a:avLst/>
          </a:prstGeom>
          <a:noFill/>
          <a:ln w="9360">
            <a:solidFill>
              <a:srgbClr val="FF0000"/>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427" name="テキスト ボックス 426"/>
          <xdr:cNvSpPr txBox="1"/>
        </xdr:nvSpPr>
        <xdr:spPr>
          <a:xfrm>
            <a:off x="12792075" y="178460400"/>
            <a:ext cx="353407"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n3</a:t>
            </a:r>
            <a:endParaRPr kumimoji="1" lang="ja-JP" altLang="en-US" sz="1100"/>
          </a:p>
        </xdr:txBody>
      </xdr:sp>
      <xdr:sp macro="" textlink="">
        <xdr:nvSpPr>
          <xdr:cNvPr id="428" name="テキスト ボックス 427"/>
          <xdr:cNvSpPr txBox="1"/>
        </xdr:nvSpPr>
        <xdr:spPr>
          <a:xfrm>
            <a:off x="13525500" y="178441350"/>
            <a:ext cx="353407"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n4</a:t>
            </a:r>
            <a:endParaRPr kumimoji="1" lang="ja-JP" altLang="en-US" sz="1100"/>
          </a:p>
        </xdr:txBody>
      </xdr:sp>
    </xdr:grpSp>
    <xdr:clientData/>
  </xdr:twoCellAnchor>
  <xdr:twoCellAnchor>
    <xdr:from>
      <xdr:col>11</xdr:col>
      <xdr:colOff>714375</xdr:colOff>
      <xdr:row>179</xdr:row>
      <xdr:rowOff>9525</xdr:rowOff>
    </xdr:from>
    <xdr:to>
      <xdr:col>19</xdr:col>
      <xdr:colOff>69355</xdr:colOff>
      <xdr:row>196</xdr:row>
      <xdr:rowOff>19050</xdr:rowOff>
    </xdr:to>
    <xdr:grpSp>
      <xdr:nvGrpSpPr>
        <xdr:cNvPr id="5" name="グループ化 4"/>
        <xdr:cNvGrpSpPr/>
      </xdr:nvGrpSpPr>
      <xdr:grpSpPr>
        <a:xfrm>
          <a:off x="8077200" y="28994100"/>
          <a:ext cx="6212980" cy="2762250"/>
          <a:chOff x="9572625" y="28832175"/>
          <a:chExt cx="6212980" cy="2762250"/>
        </a:xfrm>
      </xdr:grpSpPr>
      <xdr:sp macro="" textlink="">
        <xdr:nvSpPr>
          <xdr:cNvPr id="94" name="Oval 50"/>
          <xdr:cNvSpPr>
            <a:spLocks noChangeArrowheads="1"/>
          </xdr:cNvSpPr>
        </xdr:nvSpPr>
        <xdr:spPr bwMode="auto">
          <a:xfrm>
            <a:off x="11043455" y="29089350"/>
            <a:ext cx="367495" cy="2276475"/>
          </a:xfrm>
          <a:prstGeom prst="ellipse">
            <a:avLst/>
          </a:prstGeom>
          <a:noFill/>
          <a:ln w="9360">
            <a:solidFill>
              <a:srgbClr val="000000"/>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96" name="Line 53"/>
          <xdr:cNvSpPr>
            <a:spLocks noChangeShapeType="1"/>
          </xdr:cNvSpPr>
        </xdr:nvSpPr>
        <xdr:spPr bwMode="auto">
          <a:xfrm>
            <a:off x="10058400" y="29537025"/>
            <a:ext cx="1019175" cy="0"/>
          </a:xfrm>
          <a:prstGeom prst="line">
            <a:avLst/>
          </a:prstGeom>
          <a:noFill/>
          <a:ln w="9360">
            <a:solidFill>
              <a:srgbClr val="FF0000"/>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fLocksText="0">
        <xdr:nvSpPr>
          <xdr:cNvPr id="99" name="Text 59"/>
          <xdr:cNvSpPr txBox="1">
            <a:spLocks noChangeArrowheads="1"/>
          </xdr:cNvSpPr>
        </xdr:nvSpPr>
        <xdr:spPr bwMode="auto">
          <a:xfrm>
            <a:off x="15308028" y="30118050"/>
            <a:ext cx="477577" cy="1905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F"/>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0" rIns="0" bIns="0" anchor="t"/>
          <a:lstStyle/>
          <a:p>
            <a:pPr algn="l" rtl="0">
              <a:defRPr sz="1000"/>
            </a:pPr>
            <a:r>
              <a:rPr lang="ja-JP" altLang="en-US" sz="1200" b="0" i="0" u="none" strike="noStrike" baseline="0">
                <a:solidFill>
                  <a:srgbClr val="000000"/>
                </a:solidFill>
                <a:latin typeface="Times New Roman"/>
                <a:cs typeface="Times New Roman"/>
              </a:rPr>
              <a:t>x</a:t>
            </a:r>
          </a:p>
        </xdr:txBody>
      </xdr:sp>
      <xdr:sp macro="" textlink="" fLocksText="0">
        <xdr:nvSpPr>
          <xdr:cNvPr id="100" name="Text 64"/>
          <xdr:cNvSpPr txBox="1">
            <a:spLocks noChangeArrowheads="1"/>
          </xdr:cNvSpPr>
        </xdr:nvSpPr>
        <xdr:spPr bwMode="auto">
          <a:xfrm>
            <a:off x="10718570" y="30222825"/>
            <a:ext cx="687710" cy="1619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F"/>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0" rIns="0" bIns="0" anchor="t"/>
          <a:lstStyle/>
          <a:p>
            <a:pPr algn="l" rtl="0">
              <a:defRPr sz="1000"/>
            </a:pPr>
            <a:r>
              <a:rPr lang="ja-JP" altLang="en-US" sz="1200" b="0" i="0" u="none" strike="noStrike" baseline="0">
                <a:solidFill>
                  <a:srgbClr val="000000"/>
                </a:solidFill>
                <a:latin typeface="Times New Roman"/>
                <a:cs typeface="Times New Roman"/>
              </a:rPr>
              <a:t>(0,0)</a:t>
            </a:r>
          </a:p>
        </xdr:txBody>
      </xdr:sp>
      <xdr:sp macro="" textlink="">
        <xdr:nvSpPr>
          <xdr:cNvPr id="101" name="Line 78"/>
          <xdr:cNvSpPr>
            <a:spLocks noChangeShapeType="1"/>
          </xdr:cNvSpPr>
        </xdr:nvSpPr>
        <xdr:spPr bwMode="auto">
          <a:xfrm flipV="1">
            <a:off x="9896475" y="31251525"/>
            <a:ext cx="1152524" cy="0"/>
          </a:xfrm>
          <a:prstGeom prst="line">
            <a:avLst/>
          </a:prstGeom>
          <a:noFill/>
          <a:ln w="9360">
            <a:solidFill>
              <a:srgbClr val="808080"/>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03" name="円/楕円 102"/>
          <xdr:cNvSpPr/>
        </xdr:nvSpPr>
        <xdr:spPr bwMode="auto">
          <a:xfrm>
            <a:off x="13026724" y="30175200"/>
            <a:ext cx="105067" cy="104775"/>
          </a:xfrm>
          <a:prstGeom prst="ellipse">
            <a:avLst/>
          </a:prstGeom>
          <a:solidFill>
            <a:schemeClr val="tx1"/>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sp macro="" textlink="" fLocksText="0">
        <xdr:nvSpPr>
          <xdr:cNvPr id="104" name="Text 63"/>
          <xdr:cNvSpPr txBox="1">
            <a:spLocks noChangeArrowheads="1"/>
          </xdr:cNvSpPr>
        </xdr:nvSpPr>
        <xdr:spPr bwMode="auto">
          <a:xfrm>
            <a:off x="10125075" y="29298900"/>
            <a:ext cx="638175"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F"/>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0" rIns="0" bIns="0" anchor="t"/>
          <a:lstStyle/>
          <a:p>
            <a:pPr algn="l" rtl="0">
              <a:defRPr sz="1000"/>
            </a:pPr>
            <a:r>
              <a:rPr lang="en-US" altLang="ja-JP" sz="1200" b="0" i="0" u="none" strike="noStrike" baseline="0">
                <a:solidFill>
                  <a:sysClr val="windowText" lastClr="000000"/>
                </a:solidFill>
                <a:latin typeface="Times New Roman"/>
                <a:cs typeface="Times New Roman"/>
              </a:rPr>
              <a:t>m1=m3=0</a:t>
            </a:r>
            <a:endParaRPr lang="ja-JP" altLang="en-US" sz="1200" b="0" i="0" u="none" strike="noStrike" baseline="0">
              <a:solidFill>
                <a:srgbClr val="000000"/>
              </a:solidFill>
              <a:latin typeface="Times New Roman"/>
              <a:cs typeface="Times New Roman"/>
            </a:endParaRPr>
          </a:p>
        </xdr:txBody>
      </xdr:sp>
      <xdr:sp macro="" textlink="">
        <xdr:nvSpPr>
          <xdr:cNvPr id="105" name="テキスト ボックス 104"/>
          <xdr:cNvSpPr txBox="1"/>
        </xdr:nvSpPr>
        <xdr:spPr>
          <a:xfrm>
            <a:off x="10367657" y="29737050"/>
            <a:ext cx="353407"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n1</a:t>
            </a:r>
            <a:endParaRPr kumimoji="1" lang="ja-JP" altLang="en-US" sz="1100"/>
          </a:p>
        </xdr:txBody>
      </xdr:sp>
      <xdr:sp macro="" textlink="">
        <xdr:nvSpPr>
          <xdr:cNvPr id="106" name="テキスト ボックス 105"/>
          <xdr:cNvSpPr txBox="1"/>
        </xdr:nvSpPr>
        <xdr:spPr>
          <a:xfrm>
            <a:off x="10961842" y="29727525"/>
            <a:ext cx="353407"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n2</a:t>
            </a:r>
            <a:endParaRPr kumimoji="1" lang="ja-JP" altLang="en-US" sz="1100"/>
          </a:p>
        </xdr:txBody>
      </xdr:sp>
      <xdr:sp macro="" textlink="" fLocksText="0">
        <xdr:nvSpPr>
          <xdr:cNvPr id="108" name="Text 63"/>
          <xdr:cNvSpPr txBox="1">
            <a:spLocks noChangeArrowheads="1"/>
          </xdr:cNvSpPr>
        </xdr:nvSpPr>
        <xdr:spPr bwMode="auto">
          <a:xfrm>
            <a:off x="10067925" y="31032450"/>
            <a:ext cx="590550" cy="1905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F"/>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0" rIns="0" bIns="0" anchor="t"/>
          <a:lstStyle/>
          <a:p>
            <a:pPr algn="l" rtl="0">
              <a:defRPr sz="1000"/>
            </a:pPr>
            <a:r>
              <a:rPr lang="en-US" altLang="ja-JP" sz="1200" b="0" i="0" u="none" strike="noStrike" baseline="0">
                <a:solidFill>
                  <a:sysClr val="windowText" lastClr="000000"/>
                </a:solidFill>
                <a:latin typeface="Times New Roman"/>
                <a:cs typeface="Times New Roman"/>
              </a:rPr>
              <a:t>L</a:t>
            </a:r>
            <a:r>
              <a:rPr lang="en-US" altLang="ja-JP" sz="1200" b="0" i="0" u="none" strike="noStrike" baseline="0">
                <a:solidFill>
                  <a:srgbClr val="000000"/>
                </a:solidFill>
                <a:latin typeface="Times New Roman"/>
                <a:cs typeface="Times New Roman"/>
              </a:rPr>
              <a:t>1=</a:t>
            </a:r>
            <a:r>
              <a:rPr lang="ja-JP" altLang="en-US" sz="1200" b="0" i="0" u="none" strike="noStrike" baseline="0">
                <a:solidFill>
                  <a:srgbClr val="000000"/>
                </a:solidFill>
                <a:latin typeface="Times New Roman"/>
                <a:cs typeface="Times New Roman"/>
              </a:rPr>
              <a:t>∞</a:t>
            </a:r>
          </a:p>
        </xdr:txBody>
      </xdr:sp>
      <xdr:sp macro="" textlink="" fLocksText="0">
        <xdr:nvSpPr>
          <xdr:cNvPr id="110" name="Text 63"/>
          <xdr:cNvSpPr txBox="1">
            <a:spLocks noChangeArrowheads="1"/>
          </xdr:cNvSpPr>
        </xdr:nvSpPr>
        <xdr:spPr bwMode="auto">
          <a:xfrm>
            <a:off x="12334875" y="31061025"/>
            <a:ext cx="329263"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F"/>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0" rIns="0" bIns="0" anchor="t"/>
          <a:lstStyle/>
          <a:p>
            <a:pPr algn="l" rtl="0">
              <a:defRPr sz="1000"/>
            </a:pPr>
            <a:r>
              <a:rPr lang="en-US" altLang="ja-JP" sz="1200" b="0" i="0" u="none" strike="noStrike" baseline="0">
                <a:solidFill>
                  <a:sysClr val="windowText" lastClr="000000"/>
                </a:solidFill>
                <a:latin typeface="Times New Roman"/>
                <a:cs typeface="Times New Roman"/>
              </a:rPr>
              <a:t>Lz3</a:t>
            </a:r>
          </a:p>
          <a:p>
            <a:pPr algn="l" rtl="0">
              <a:defRPr sz="1000"/>
            </a:pPr>
            <a:endParaRPr lang="ja-JP" altLang="en-US" sz="1200" b="0" i="0" u="none" strike="noStrike" baseline="0">
              <a:solidFill>
                <a:srgbClr val="000000"/>
              </a:solidFill>
              <a:latin typeface="Times New Roman"/>
              <a:cs typeface="Times New Roman"/>
            </a:endParaRPr>
          </a:p>
        </xdr:txBody>
      </xdr:sp>
      <xdr:sp macro="" textlink="">
        <xdr:nvSpPr>
          <xdr:cNvPr id="111" name="Line 49"/>
          <xdr:cNvSpPr>
            <a:spLocks noChangeShapeType="1"/>
          </xdr:cNvSpPr>
        </xdr:nvSpPr>
        <xdr:spPr bwMode="auto">
          <a:xfrm>
            <a:off x="11696700" y="29575124"/>
            <a:ext cx="1333500" cy="619125"/>
          </a:xfrm>
          <a:prstGeom prst="line">
            <a:avLst/>
          </a:prstGeom>
          <a:noFill/>
          <a:ln w="9360">
            <a:solidFill>
              <a:srgbClr val="FF0000"/>
            </a:solidFill>
            <a:round/>
            <a:headEnd/>
            <a:tailEnd type="triangle"/>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xnSp macro="">
        <xdr:nvCxnSpPr>
          <xdr:cNvPr id="112" name="直線コネクタ 111"/>
          <xdr:cNvCxnSpPr/>
        </xdr:nvCxnSpPr>
        <xdr:spPr bwMode="auto">
          <a:xfrm>
            <a:off x="13087350" y="30232350"/>
            <a:ext cx="0" cy="1104900"/>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chemeClr val="bg1">
                <a:lumMod val="5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sp macro="" textlink="">
        <xdr:nvSpPr>
          <xdr:cNvPr id="118" name="Line 48"/>
          <xdr:cNvSpPr>
            <a:spLocks noChangeShapeType="1"/>
          </xdr:cNvSpPr>
        </xdr:nvSpPr>
        <xdr:spPr bwMode="auto">
          <a:xfrm>
            <a:off x="11763375" y="30232351"/>
            <a:ext cx="0" cy="1123950"/>
          </a:xfrm>
          <a:prstGeom prst="line">
            <a:avLst/>
          </a:prstGeom>
          <a:noFill/>
          <a:ln w="9360">
            <a:solidFill>
              <a:schemeClr val="bg1">
                <a:lumMod val="50000"/>
              </a:schemeClr>
            </a:solidFill>
            <a:round/>
            <a:headEnd type="none" w="med" len="me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21" name="Line 78"/>
          <xdr:cNvSpPr>
            <a:spLocks noChangeShapeType="1"/>
          </xdr:cNvSpPr>
        </xdr:nvSpPr>
        <xdr:spPr bwMode="auto">
          <a:xfrm flipV="1">
            <a:off x="11791950" y="31251525"/>
            <a:ext cx="1285875" cy="0"/>
          </a:xfrm>
          <a:prstGeom prst="line">
            <a:avLst/>
          </a:prstGeom>
          <a:noFill/>
          <a:ln w="9360">
            <a:solidFill>
              <a:srgbClr val="808080"/>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23" name="Line 53"/>
          <xdr:cNvSpPr>
            <a:spLocks noChangeShapeType="1"/>
          </xdr:cNvSpPr>
        </xdr:nvSpPr>
        <xdr:spPr bwMode="auto">
          <a:xfrm>
            <a:off x="11087100" y="29546551"/>
            <a:ext cx="171450" cy="28574"/>
          </a:xfrm>
          <a:prstGeom prst="line">
            <a:avLst/>
          </a:prstGeom>
          <a:noFill/>
          <a:ln w="9360">
            <a:solidFill>
              <a:srgbClr val="FF0000"/>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26" name="テキスト ボックス 125"/>
          <xdr:cNvSpPr txBox="1"/>
        </xdr:nvSpPr>
        <xdr:spPr>
          <a:xfrm>
            <a:off x="11839575" y="29727525"/>
            <a:ext cx="353407"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n4</a:t>
            </a:r>
            <a:endParaRPr kumimoji="1" lang="ja-JP" altLang="en-US" sz="1100"/>
          </a:p>
        </xdr:txBody>
      </xdr:sp>
      <xdr:sp macro="" textlink="">
        <xdr:nvSpPr>
          <xdr:cNvPr id="127" name="Oval 50"/>
          <xdr:cNvSpPr>
            <a:spLocks noChangeArrowheads="1"/>
          </xdr:cNvSpPr>
        </xdr:nvSpPr>
        <xdr:spPr bwMode="auto">
          <a:xfrm>
            <a:off x="11182350" y="29213175"/>
            <a:ext cx="581025" cy="2028824"/>
          </a:xfrm>
          <a:prstGeom prst="ellipse">
            <a:avLst/>
          </a:prstGeom>
          <a:noFill/>
          <a:ln w="9360">
            <a:solidFill>
              <a:srgbClr val="000000"/>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95" name="Rectangle 52"/>
          <xdr:cNvSpPr>
            <a:spLocks noChangeArrowheads="1"/>
          </xdr:cNvSpPr>
        </xdr:nvSpPr>
        <xdr:spPr bwMode="auto">
          <a:xfrm>
            <a:off x="11010899" y="28832175"/>
            <a:ext cx="771525" cy="571500"/>
          </a:xfrm>
          <a:prstGeom prst="rect">
            <a:avLst/>
          </a:prstGeom>
          <a:solidFill>
            <a:srgbClr val="FFFFFF"/>
          </a:solidFill>
          <a:ln>
            <a:noFill/>
          </a:ln>
          <a:effectLst/>
          <a:extLst>
            <a:ext uri="{91240B29-F687-4F45-9708-019B960494DF}">
              <a14:hiddenLine xmlns:a14="http://schemas.microsoft.com/office/drawing/2010/main" w="9525">
                <a:solidFill>
                  <a:srgbClr val="3465AF"/>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28" name="Rectangle 52"/>
          <xdr:cNvSpPr>
            <a:spLocks noChangeArrowheads="1"/>
          </xdr:cNvSpPr>
        </xdr:nvSpPr>
        <xdr:spPr bwMode="auto">
          <a:xfrm>
            <a:off x="11029949" y="31022925"/>
            <a:ext cx="723901" cy="571500"/>
          </a:xfrm>
          <a:prstGeom prst="rect">
            <a:avLst/>
          </a:prstGeom>
          <a:solidFill>
            <a:srgbClr val="FFFFFF"/>
          </a:solidFill>
          <a:ln>
            <a:noFill/>
          </a:ln>
          <a:effectLst/>
          <a:extLst>
            <a:ext uri="{91240B29-F687-4F45-9708-019B960494DF}">
              <a14:hiddenLine xmlns:a14="http://schemas.microsoft.com/office/drawing/2010/main" w="9525">
                <a:solidFill>
                  <a:srgbClr val="3465AF"/>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29" name="Rectangle 52"/>
          <xdr:cNvSpPr>
            <a:spLocks noChangeArrowheads="1"/>
          </xdr:cNvSpPr>
        </xdr:nvSpPr>
        <xdr:spPr bwMode="auto">
          <a:xfrm>
            <a:off x="11334750" y="29346525"/>
            <a:ext cx="219075" cy="1733550"/>
          </a:xfrm>
          <a:prstGeom prst="rect">
            <a:avLst/>
          </a:prstGeom>
          <a:solidFill>
            <a:srgbClr val="FFFFFF"/>
          </a:solidFill>
          <a:ln>
            <a:noFill/>
          </a:ln>
          <a:effectLst/>
          <a:extLst>
            <a:ext uri="{91240B29-F687-4F45-9708-019B960494DF}">
              <a14:hiddenLine xmlns:a14="http://schemas.microsoft.com/office/drawing/2010/main" w="9525">
                <a:solidFill>
                  <a:srgbClr val="3465AF"/>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97" name="Line 54"/>
          <xdr:cNvSpPr>
            <a:spLocks noChangeShapeType="1"/>
          </xdr:cNvSpPr>
        </xdr:nvSpPr>
        <xdr:spPr bwMode="auto">
          <a:xfrm>
            <a:off x="9572625" y="30222825"/>
            <a:ext cx="5610225" cy="0"/>
          </a:xfrm>
          <a:prstGeom prst="line">
            <a:avLst/>
          </a:prstGeom>
          <a:noFill/>
          <a:ln w="9360">
            <a:solidFill>
              <a:srgbClr val="808080"/>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24" name="Line 53"/>
          <xdr:cNvSpPr>
            <a:spLocks noChangeShapeType="1"/>
          </xdr:cNvSpPr>
        </xdr:nvSpPr>
        <xdr:spPr bwMode="auto">
          <a:xfrm>
            <a:off x="11258551" y="29575125"/>
            <a:ext cx="438149" cy="0"/>
          </a:xfrm>
          <a:prstGeom prst="line">
            <a:avLst/>
          </a:prstGeom>
          <a:noFill/>
          <a:ln w="9360">
            <a:solidFill>
              <a:srgbClr val="FF0000"/>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92" name="Line 48"/>
          <xdr:cNvSpPr>
            <a:spLocks noChangeShapeType="1"/>
          </xdr:cNvSpPr>
        </xdr:nvSpPr>
        <xdr:spPr bwMode="auto">
          <a:xfrm>
            <a:off x="11039475" y="29098875"/>
            <a:ext cx="0" cy="2419350"/>
          </a:xfrm>
          <a:prstGeom prst="line">
            <a:avLst/>
          </a:prstGeom>
          <a:noFill/>
          <a:ln w="9360">
            <a:solidFill>
              <a:srgbClr val="808080"/>
            </a:solidFill>
            <a:round/>
            <a:headEnd type="triangle" w="med" len="me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17" name="Line 48"/>
          <xdr:cNvSpPr>
            <a:spLocks noChangeShapeType="1"/>
          </xdr:cNvSpPr>
        </xdr:nvSpPr>
        <xdr:spPr bwMode="auto">
          <a:xfrm>
            <a:off x="11191875" y="30222824"/>
            <a:ext cx="0" cy="1123951"/>
          </a:xfrm>
          <a:prstGeom prst="line">
            <a:avLst/>
          </a:prstGeom>
          <a:noFill/>
          <a:ln w="9360">
            <a:solidFill>
              <a:schemeClr val="bg1">
                <a:lumMod val="50000"/>
              </a:schemeClr>
            </a:solidFill>
            <a:round/>
            <a:headEnd type="none" w="med" len="me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15" name="Line 78"/>
          <xdr:cNvSpPr>
            <a:spLocks noChangeShapeType="1"/>
          </xdr:cNvSpPr>
        </xdr:nvSpPr>
        <xdr:spPr bwMode="auto">
          <a:xfrm flipV="1">
            <a:off x="11039475" y="31251525"/>
            <a:ext cx="161925" cy="0"/>
          </a:xfrm>
          <a:prstGeom prst="line">
            <a:avLst/>
          </a:prstGeom>
          <a:noFill/>
          <a:ln w="9360">
            <a:solidFill>
              <a:srgbClr val="808080"/>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fLocksText="0">
        <xdr:nvSpPr>
          <xdr:cNvPr id="116" name="Text 63"/>
          <xdr:cNvSpPr txBox="1">
            <a:spLocks noChangeArrowheads="1"/>
          </xdr:cNvSpPr>
        </xdr:nvSpPr>
        <xdr:spPr bwMode="auto">
          <a:xfrm>
            <a:off x="11029951" y="31051500"/>
            <a:ext cx="26670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F"/>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0" rIns="0" bIns="0" anchor="t"/>
          <a:lstStyle/>
          <a:p>
            <a:pPr algn="l" rtl="0">
              <a:defRPr sz="1000"/>
            </a:pPr>
            <a:r>
              <a:rPr lang="en-US" altLang="ja-JP" sz="1200" b="0" i="0" u="none" strike="noStrike" baseline="0">
                <a:solidFill>
                  <a:sysClr val="windowText" lastClr="000000"/>
                </a:solidFill>
                <a:latin typeface="Times New Roman"/>
                <a:cs typeface="Times New Roman"/>
              </a:rPr>
              <a:t>L2</a:t>
            </a:r>
            <a:endParaRPr lang="ja-JP" altLang="en-US" sz="1200" b="0" i="0" u="none" strike="noStrike" baseline="0">
              <a:solidFill>
                <a:srgbClr val="000000"/>
              </a:solidFill>
              <a:latin typeface="Times New Roman"/>
              <a:cs typeface="Times New Roman"/>
            </a:endParaRPr>
          </a:p>
        </xdr:txBody>
      </xdr:sp>
      <xdr:sp macro="" textlink="">
        <xdr:nvSpPr>
          <xdr:cNvPr id="119" name="Line 78"/>
          <xdr:cNvSpPr>
            <a:spLocks noChangeShapeType="1"/>
          </xdr:cNvSpPr>
        </xdr:nvSpPr>
        <xdr:spPr bwMode="auto">
          <a:xfrm flipV="1">
            <a:off x="11201401" y="31251525"/>
            <a:ext cx="571500" cy="0"/>
          </a:xfrm>
          <a:prstGeom prst="line">
            <a:avLst/>
          </a:prstGeom>
          <a:noFill/>
          <a:ln w="9360">
            <a:solidFill>
              <a:srgbClr val="808080"/>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fLocksText="0">
        <xdr:nvSpPr>
          <xdr:cNvPr id="120" name="Text 63"/>
          <xdr:cNvSpPr txBox="1">
            <a:spLocks noChangeArrowheads="1"/>
          </xdr:cNvSpPr>
        </xdr:nvSpPr>
        <xdr:spPr bwMode="auto">
          <a:xfrm>
            <a:off x="11344275" y="31051500"/>
            <a:ext cx="266700" cy="1619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F"/>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0" rIns="0" bIns="0" anchor="t"/>
          <a:lstStyle/>
          <a:p>
            <a:pPr algn="l" rtl="0">
              <a:defRPr sz="1000"/>
            </a:pPr>
            <a:r>
              <a:rPr lang="en-US" altLang="ja-JP" sz="1200" b="0" i="0" u="none" strike="noStrike" baseline="0">
                <a:solidFill>
                  <a:sysClr val="windowText" lastClr="000000"/>
                </a:solidFill>
                <a:latin typeface="Times New Roman"/>
                <a:cs typeface="Times New Roman"/>
              </a:rPr>
              <a:t>L3</a:t>
            </a:r>
            <a:endParaRPr lang="ja-JP" altLang="en-US" sz="1200" b="0" i="0" u="none" strike="noStrike" baseline="0">
              <a:solidFill>
                <a:srgbClr val="000000"/>
              </a:solidFill>
              <a:latin typeface="Times New Roman"/>
              <a:cs typeface="Times New Roman"/>
            </a:endParaRPr>
          </a:p>
        </xdr:txBody>
      </xdr:sp>
      <xdr:sp macro="" textlink="">
        <xdr:nvSpPr>
          <xdr:cNvPr id="125" name="テキスト ボックス 124"/>
          <xdr:cNvSpPr txBox="1"/>
        </xdr:nvSpPr>
        <xdr:spPr>
          <a:xfrm>
            <a:off x="11277600" y="29718000"/>
            <a:ext cx="353407"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n3</a:t>
            </a:r>
            <a:endParaRPr kumimoji="1" lang="ja-JP" altLang="en-US" sz="1100"/>
          </a:p>
        </xdr:txBody>
      </xdr:sp>
      <xdr:sp macro="" textlink="" fLocksText="0">
        <xdr:nvSpPr>
          <xdr:cNvPr id="98" name="Text 58"/>
          <xdr:cNvSpPr txBox="1">
            <a:spLocks noChangeArrowheads="1"/>
          </xdr:cNvSpPr>
        </xdr:nvSpPr>
        <xdr:spPr bwMode="auto">
          <a:xfrm flipH="1">
            <a:off x="11001374" y="28860749"/>
            <a:ext cx="200025" cy="219076"/>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F"/>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0" rIns="0" bIns="0" anchor="t"/>
          <a:lstStyle/>
          <a:p>
            <a:pPr algn="l" rtl="0">
              <a:defRPr sz="1000"/>
            </a:pPr>
            <a:r>
              <a:rPr lang="ja-JP" altLang="en-US" sz="1200" b="0" i="0" u="none" strike="noStrike" baseline="0">
                <a:solidFill>
                  <a:srgbClr val="000000"/>
                </a:solidFill>
                <a:latin typeface="Times New Roman"/>
                <a:cs typeface="Times New Roman"/>
              </a:rPr>
              <a:t>y</a:t>
            </a:r>
          </a:p>
        </xdr:txBody>
      </xdr:sp>
      <xdr:sp macro="" textlink="">
        <xdr:nvSpPr>
          <xdr:cNvPr id="131" name="Line 49"/>
          <xdr:cNvSpPr>
            <a:spLocks noChangeShapeType="1"/>
          </xdr:cNvSpPr>
        </xdr:nvSpPr>
        <xdr:spPr bwMode="auto">
          <a:xfrm flipH="1" flipV="1">
            <a:off x="11258549" y="29584646"/>
            <a:ext cx="3190875" cy="628653"/>
          </a:xfrm>
          <a:prstGeom prst="line">
            <a:avLst/>
          </a:prstGeom>
          <a:noFill/>
          <a:ln w="9360">
            <a:solidFill>
              <a:srgbClr val="FF0000"/>
            </a:solidFill>
            <a:prstDash val="dash"/>
            <a:round/>
            <a:headEnd/>
            <a:tailEnd type="none"/>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32" name="円/楕円 131"/>
          <xdr:cNvSpPr/>
        </xdr:nvSpPr>
        <xdr:spPr bwMode="auto">
          <a:xfrm>
            <a:off x="14401800" y="30175200"/>
            <a:ext cx="105067" cy="104775"/>
          </a:xfrm>
          <a:prstGeom prst="ellipse">
            <a:avLst/>
          </a:prstGeom>
          <a:solidFill>
            <a:schemeClr val="tx1"/>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sp macro="" textlink="">
        <xdr:nvSpPr>
          <xdr:cNvPr id="133" name="Line 78"/>
          <xdr:cNvSpPr>
            <a:spLocks noChangeShapeType="1"/>
          </xdr:cNvSpPr>
        </xdr:nvSpPr>
        <xdr:spPr bwMode="auto">
          <a:xfrm flipH="1" flipV="1">
            <a:off x="11039476" y="31422975"/>
            <a:ext cx="3400424" cy="0"/>
          </a:xfrm>
          <a:prstGeom prst="line">
            <a:avLst/>
          </a:prstGeom>
          <a:noFill/>
          <a:ln w="9360">
            <a:solidFill>
              <a:srgbClr val="808080"/>
            </a:solidFill>
            <a:round/>
            <a:headEnd type="triangle"/>
            <a:tailEnd type="non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xnSp macro="">
        <xdr:nvCxnSpPr>
          <xdr:cNvPr id="134" name="直線コネクタ 133"/>
          <xdr:cNvCxnSpPr/>
        </xdr:nvCxnSpPr>
        <xdr:spPr bwMode="auto">
          <a:xfrm>
            <a:off x="14449425" y="30232350"/>
            <a:ext cx="0" cy="1266825"/>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chemeClr val="bg1">
                <a:lumMod val="5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sp macro="" textlink="" fLocksText="0">
        <xdr:nvSpPr>
          <xdr:cNvPr id="136" name="Text 63"/>
          <xdr:cNvSpPr txBox="1">
            <a:spLocks noChangeArrowheads="1"/>
          </xdr:cNvSpPr>
        </xdr:nvSpPr>
        <xdr:spPr bwMode="auto">
          <a:xfrm>
            <a:off x="13544550" y="31213425"/>
            <a:ext cx="329263"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F"/>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0" rIns="0" bIns="0" anchor="t"/>
          <a:lstStyle/>
          <a:p>
            <a:pPr algn="l" rtl="0">
              <a:defRPr sz="1000"/>
            </a:pPr>
            <a:r>
              <a:rPr lang="en-US" altLang="ja-JP" sz="1200" b="0" i="0" u="none" strike="noStrike" baseline="0">
                <a:solidFill>
                  <a:sysClr val="windowText" lastClr="000000"/>
                </a:solidFill>
                <a:latin typeface="Times New Roman"/>
                <a:cs typeface="Times New Roman"/>
              </a:rPr>
              <a:t>Lz1</a:t>
            </a:r>
          </a:p>
          <a:p>
            <a:pPr algn="l" rtl="0">
              <a:defRPr sz="1000"/>
            </a:pPr>
            <a:endParaRPr lang="ja-JP" altLang="en-US" sz="1200" b="0" i="0" u="none" strike="noStrike" baseline="0">
              <a:solidFill>
                <a:srgbClr val="000000"/>
              </a:solidFill>
              <a:latin typeface="Times New Roman"/>
              <a:cs typeface="Times New Roman"/>
            </a:endParaRPr>
          </a:p>
        </xdr:txBody>
      </xdr:sp>
      <xdr:sp macro="" textlink="" fLocksText="0">
        <xdr:nvSpPr>
          <xdr:cNvPr id="138" name="Text 63"/>
          <xdr:cNvSpPr txBox="1">
            <a:spLocks noChangeArrowheads="1"/>
          </xdr:cNvSpPr>
        </xdr:nvSpPr>
        <xdr:spPr bwMode="auto">
          <a:xfrm>
            <a:off x="12258675" y="29308425"/>
            <a:ext cx="1371600"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F"/>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0" rIns="0" bIns="0" anchor="t"/>
          <a:lstStyle/>
          <a:p>
            <a:pPr algn="l" rtl="0">
              <a:defRPr sz="1000"/>
            </a:pPr>
            <a:r>
              <a:rPr lang="en-US" altLang="ja-JP" sz="1200" b="0" i="0" u="none" strike="noStrike" baseline="0">
                <a:solidFill>
                  <a:sysClr val="windowText" lastClr="000000"/>
                </a:solidFill>
                <a:latin typeface="Times New Roman"/>
                <a:cs typeface="Times New Roman"/>
              </a:rPr>
              <a:t>(n2&gt;n3</a:t>
            </a:r>
            <a:r>
              <a:rPr lang="ja-JP" altLang="en-US" sz="1200" b="0" i="0" u="none" strike="noStrike" baseline="0">
                <a:solidFill>
                  <a:sysClr val="windowText" lastClr="000000"/>
                </a:solidFill>
                <a:latin typeface="Times New Roman"/>
                <a:cs typeface="Times New Roman"/>
              </a:rPr>
              <a:t>の場合</a:t>
            </a:r>
            <a:r>
              <a:rPr lang="en-US" altLang="ja-JP" sz="1200" b="0" i="0" u="none" strike="noStrike" baseline="0">
                <a:solidFill>
                  <a:sysClr val="windowText" lastClr="000000"/>
                </a:solidFill>
                <a:latin typeface="Times New Roman"/>
                <a:cs typeface="Times New Roman"/>
              </a:rPr>
              <a:t>)</a:t>
            </a:r>
          </a:p>
          <a:p>
            <a:pPr algn="l" rtl="0">
              <a:defRPr sz="1000"/>
            </a:pPr>
            <a:endParaRPr lang="ja-JP" altLang="en-US" sz="1200" b="0" i="0" u="none" strike="noStrike" baseline="0">
              <a:solidFill>
                <a:srgbClr val="000000"/>
              </a:solidFill>
              <a:latin typeface="Times New Roman"/>
              <a:cs typeface="Times New Roman"/>
            </a:endParaRPr>
          </a:p>
        </xdr:txBody>
      </xdr:sp>
    </xdr:grpSp>
    <xdr:clientData/>
  </xdr:twoCellAnchor>
  <xdr:twoCellAnchor>
    <xdr:from>
      <xdr:col>11</xdr:col>
      <xdr:colOff>847726</xdr:colOff>
      <xdr:row>241</xdr:row>
      <xdr:rowOff>114299</xdr:rowOff>
    </xdr:from>
    <xdr:to>
      <xdr:col>19</xdr:col>
      <xdr:colOff>152400</xdr:colOff>
      <xdr:row>259</xdr:row>
      <xdr:rowOff>85725</xdr:rowOff>
    </xdr:to>
    <xdr:grpSp>
      <xdr:nvGrpSpPr>
        <xdr:cNvPr id="2" name="グループ化 1"/>
        <xdr:cNvGrpSpPr/>
      </xdr:nvGrpSpPr>
      <xdr:grpSpPr>
        <a:xfrm>
          <a:off x="8210551" y="39138224"/>
          <a:ext cx="6162674" cy="2886076"/>
          <a:chOff x="10182226" y="36499799"/>
          <a:chExt cx="6162674" cy="2886076"/>
        </a:xfrm>
      </xdr:grpSpPr>
      <xdr:sp macro="" textlink="">
        <xdr:nvSpPr>
          <xdr:cNvPr id="135" name="Oval 50"/>
          <xdr:cNvSpPr>
            <a:spLocks noChangeArrowheads="1"/>
          </xdr:cNvSpPr>
        </xdr:nvSpPr>
        <xdr:spPr bwMode="auto">
          <a:xfrm>
            <a:off x="13348505" y="36861750"/>
            <a:ext cx="367495" cy="2276475"/>
          </a:xfrm>
          <a:prstGeom prst="ellipse">
            <a:avLst/>
          </a:prstGeom>
          <a:noFill/>
          <a:ln w="9360">
            <a:solidFill>
              <a:srgbClr val="000000"/>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37" name="Line 53"/>
          <xdr:cNvSpPr>
            <a:spLocks noChangeShapeType="1"/>
          </xdr:cNvSpPr>
        </xdr:nvSpPr>
        <xdr:spPr bwMode="auto">
          <a:xfrm flipV="1">
            <a:off x="10944226" y="37328474"/>
            <a:ext cx="1562100" cy="676275"/>
          </a:xfrm>
          <a:prstGeom prst="line">
            <a:avLst/>
          </a:prstGeom>
          <a:noFill/>
          <a:ln w="9360">
            <a:solidFill>
              <a:srgbClr val="FF0000"/>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fLocksText="0">
        <xdr:nvSpPr>
          <xdr:cNvPr id="139" name="Text 59"/>
          <xdr:cNvSpPr txBox="1">
            <a:spLocks noChangeArrowheads="1"/>
          </xdr:cNvSpPr>
        </xdr:nvSpPr>
        <xdr:spPr bwMode="auto">
          <a:xfrm>
            <a:off x="15784278" y="37899975"/>
            <a:ext cx="477577" cy="1905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F"/>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0" rIns="0" bIns="0" anchor="t"/>
          <a:lstStyle/>
          <a:p>
            <a:pPr algn="l" rtl="0">
              <a:defRPr sz="1000"/>
            </a:pPr>
            <a:r>
              <a:rPr lang="ja-JP" altLang="en-US" sz="1200" b="0" i="0" u="none" strike="noStrike" baseline="0">
                <a:solidFill>
                  <a:srgbClr val="000000"/>
                </a:solidFill>
                <a:latin typeface="Times New Roman"/>
                <a:cs typeface="Times New Roman"/>
              </a:rPr>
              <a:t>x</a:t>
            </a:r>
          </a:p>
        </xdr:txBody>
      </xdr:sp>
      <xdr:sp macro="" textlink="" fLocksText="0">
        <xdr:nvSpPr>
          <xdr:cNvPr id="140" name="Text 64"/>
          <xdr:cNvSpPr txBox="1">
            <a:spLocks noChangeArrowheads="1"/>
          </xdr:cNvSpPr>
        </xdr:nvSpPr>
        <xdr:spPr bwMode="auto">
          <a:xfrm>
            <a:off x="12080645" y="37995225"/>
            <a:ext cx="687710" cy="1619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F"/>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0" rIns="0" bIns="0" anchor="t"/>
          <a:lstStyle/>
          <a:p>
            <a:pPr algn="l" rtl="0">
              <a:defRPr sz="1000"/>
            </a:pPr>
            <a:r>
              <a:rPr lang="ja-JP" altLang="en-US" sz="1200" b="0" i="0" u="none" strike="noStrike" baseline="0">
                <a:solidFill>
                  <a:srgbClr val="000000"/>
                </a:solidFill>
                <a:latin typeface="Times New Roman"/>
                <a:cs typeface="Times New Roman"/>
              </a:rPr>
              <a:t>(0,0)</a:t>
            </a:r>
          </a:p>
        </xdr:txBody>
      </xdr:sp>
      <xdr:sp macro="" textlink="">
        <xdr:nvSpPr>
          <xdr:cNvPr id="142" name="円/楕円 141"/>
          <xdr:cNvSpPr/>
        </xdr:nvSpPr>
        <xdr:spPr bwMode="auto">
          <a:xfrm>
            <a:off x="15331774" y="37947600"/>
            <a:ext cx="105067" cy="104775"/>
          </a:xfrm>
          <a:prstGeom prst="ellipse">
            <a:avLst/>
          </a:prstGeom>
          <a:solidFill>
            <a:schemeClr val="tx1"/>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sp macro="" textlink="" fLocksText="0">
        <xdr:nvSpPr>
          <xdr:cNvPr id="143" name="Text 63"/>
          <xdr:cNvSpPr txBox="1">
            <a:spLocks noChangeArrowheads="1"/>
          </xdr:cNvSpPr>
        </xdr:nvSpPr>
        <xdr:spPr bwMode="auto">
          <a:xfrm>
            <a:off x="14249400" y="36547425"/>
            <a:ext cx="1762126" cy="4381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F"/>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0" rIns="0" bIns="0" anchor="t"/>
          <a:lstStyle/>
          <a:p>
            <a:pPr algn="l" rtl="0">
              <a:defRPr sz="1000"/>
            </a:pPr>
            <a:r>
              <a:rPr lang="en-US" altLang="ja-JP" sz="1200" b="0" i="0" u="none" strike="noStrike" baseline="0">
                <a:solidFill>
                  <a:sysClr val="windowText" lastClr="000000"/>
                </a:solidFill>
                <a:latin typeface="Times New Roman"/>
                <a:cs typeface="Times New Roman"/>
              </a:rPr>
              <a:t>m2=m4=m6=0</a:t>
            </a:r>
            <a:r>
              <a:rPr lang="ja-JP" altLang="en-US" sz="1200" b="0" i="0" u="none" strike="noStrike" baseline="0">
                <a:solidFill>
                  <a:sysClr val="windowText" lastClr="000000"/>
                </a:solidFill>
                <a:latin typeface="Times New Roman"/>
                <a:cs typeface="Times New Roman"/>
              </a:rPr>
              <a:t> として設計</a:t>
            </a:r>
          </a:p>
          <a:p>
            <a:pPr algn="l" rtl="0">
              <a:defRPr sz="1000"/>
            </a:pPr>
            <a:r>
              <a:rPr lang="ja-JP" altLang="en-US" sz="1200" b="0" i="0" u="none" strike="noStrike" baseline="0">
                <a:solidFill>
                  <a:sysClr val="windowText" lastClr="000000"/>
                </a:solidFill>
                <a:latin typeface="Times New Roman"/>
                <a:cs typeface="Times New Roman"/>
              </a:rPr>
              <a:t>このとき</a:t>
            </a:r>
            <a:r>
              <a:rPr lang="en-US" altLang="ja-JP" sz="1200" b="0" i="0" u="none" strike="noStrike" baseline="0">
                <a:solidFill>
                  <a:sysClr val="windowText" lastClr="000000"/>
                </a:solidFill>
                <a:latin typeface="Times New Roman"/>
                <a:cs typeface="Times New Roman"/>
              </a:rPr>
              <a:t>Lz6sacc=L1</a:t>
            </a:r>
            <a:endParaRPr lang="ja-JP" altLang="en-US" sz="1200" b="0" i="0" u="none" strike="noStrike" baseline="0">
              <a:solidFill>
                <a:srgbClr val="000000"/>
              </a:solidFill>
              <a:latin typeface="Times New Roman"/>
              <a:cs typeface="Times New Roman"/>
            </a:endParaRPr>
          </a:p>
        </xdr:txBody>
      </xdr:sp>
      <xdr:sp macro="" textlink="">
        <xdr:nvSpPr>
          <xdr:cNvPr id="144" name="テキスト ボックス 143"/>
          <xdr:cNvSpPr txBox="1"/>
        </xdr:nvSpPr>
        <xdr:spPr>
          <a:xfrm>
            <a:off x="12044057" y="37509450"/>
            <a:ext cx="353407"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n1</a:t>
            </a:r>
            <a:endParaRPr kumimoji="1" lang="ja-JP" altLang="en-US" sz="1100"/>
          </a:p>
        </xdr:txBody>
      </xdr:sp>
      <xdr:sp macro="" textlink="">
        <xdr:nvSpPr>
          <xdr:cNvPr id="145" name="テキスト ボックス 144"/>
          <xdr:cNvSpPr txBox="1"/>
        </xdr:nvSpPr>
        <xdr:spPr>
          <a:xfrm>
            <a:off x="13266892" y="37499925"/>
            <a:ext cx="353407"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n5</a:t>
            </a:r>
            <a:endParaRPr kumimoji="1" lang="ja-JP" altLang="en-US" sz="1100"/>
          </a:p>
        </xdr:txBody>
      </xdr:sp>
      <xdr:sp macro="" textlink="" fLocksText="0">
        <xdr:nvSpPr>
          <xdr:cNvPr id="146" name="Text 63"/>
          <xdr:cNvSpPr txBox="1">
            <a:spLocks noChangeArrowheads="1"/>
          </xdr:cNvSpPr>
        </xdr:nvSpPr>
        <xdr:spPr bwMode="auto">
          <a:xfrm>
            <a:off x="11563350" y="38823900"/>
            <a:ext cx="238125"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F"/>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0" rIns="0" bIns="0" anchor="t"/>
          <a:lstStyle/>
          <a:p>
            <a:pPr algn="l" rtl="0">
              <a:defRPr sz="1000"/>
            </a:pPr>
            <a:r>
              <a:rPr lang="en-US" altLang="ja-JP" sz="1200" b="0" i="0" u="none" strike="noStrike" baseline="0">
                <a:solidFill>
                  <a:sysClr val="windowText" lastClr="000000"/>
                </a:solidFill>
                <a:latin typeface="Times New Roman"/>
                <a:cs typeface="Times New Roman"/>
              </a:rPr>
              <a:t>L</a:t>
            </a:r>
            <a:r>
              <a:rPr lang="en-US" altLang="ja-JP" sz="1200" b="0" i="0" u="none" strike="noStrike" baseline="0">
                <a:solidFill>
                  <a:srgbClr val="000000"/>
                </a:solidFill>
                <a:latin typeface="Times New Roman"/>
                <a:cs typeface="Times New Roman"/>
              </a:rPr>
              <a:t>1</a:t>
            </a:r>
          </a:p>
          <a:p>
            <a:pPr algn="l" rtl="0">
              <a:defRPr sz="1000"/>
            </a:pPr>
            <a:endParaRPr lang="ja-JP" altLang="en-US" sz="1200" b="0" i="0" u="none" strike="noStrike" baseline="0">
              <a:solidFill>
                <a:srgbClr val="000000"/>
              </a:solidFill>
              <a:latin typeface="Times New Roman"/>
              <a:cs typeface="Times New Roman"/>
            </a:endParaRPr>
          </a:p>
        </xdr:txBody>
      </xdr:sp>
      <xdr:sp macro="" textlink="" fLocksText="0">
        <xdr:nvSpPr>
          <xdr:cNvPr id="147" name="Text 63"/>
          <xdr:cNvSpPr txBox="1">
            <a:spLocks noChangeArrowheads="1"/>
          </xdr:cNvSpPr>
        </xdr:nvSpPr>
        <xdr:spPr bwMode="auto">
          <a:xfrm>
            <a:off x="14639925" y="38833426"/>
            <a:ext cx="552450"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F"/>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0" rIns="0" bIns="0" anchor="t"/>
          <a:lstStyle/>
          <a:p>
            <a:pPr algn="l" rtl="0">
              <a:defRPr sz="1000"/>
            </a:pPr>
            <a:r>
              <a:rPr lang="en-US" altLang="ja-JP" sz="1200" b="0" i="0" u="none" strike="noStrike" baseline="0">
                <a:solidFill>
                  <a:sysClr val="windowText" lastClr="000000"/>
                </a:solidFill>
                <a:latin typeface="Times New Roman"/>
                <a:cs typeface="Times New Roman"/>
              </a:rPr>
              <a:t>Lz6sacc</a:t>
            </a:r>
          </a:p>
          <a:p>
            <a:pPr algn="l" rtl="0">
              <a:defRPr sz="1000"/>
            </a:pPr>
            <a:endParaRPr lang="ja-JP" altLang="en-US" sz="1200" b="0" i="0" u="none" strike="noStrike" baseline="0">
              <a:solidFill>
                <a:srgbClr val="000000"/>
              </a:solidFill>
              <a:latin typeface="Times New Roman"/>
              <a:cs typeface="Times New Roman"/>
            </a:endParaRPr>
          </a:p>
        </xdr:txBody>
      </xdr:sp>
      <xdr:sp macro="" textlink="">
        <xdr:nvSpPr>
          <xdr:cNvPr id="148" name="Line 49"/>
          <xdr:cNvSpPr>
            <a:spLocks noChangeShapeType="1"/>
          </xdr:cNvSpPr>
        </xdr:nvSpPr>
        <xdr:spPr bwMode="auto">
          <a:xfrm>
            <a:off x="14011274" y="37347526"/>
            <a:ext cx="1323975" cy="638174"/>
          </a:xfrm>
          <a:prstGeom prst="line">
            <a:avLst/>
          </a:prstGeom>
          <a:noFill/>
          <a:ln w="9360">
            <a:solidFill>
              <a:srgbClr val="FF0000"/>
            </a:solidFill>
            <a:round/>
            <a:headEnd/>
            <a:tailEnd type="triangle"/>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xnSp macro="">
        <xdr:nvCxnSpPr>
          <xdr:cNvPr id="149" name="直線コネクタ 148"/>
          <xdr:cNvCxnSpPr/>
        </xdr:nvCxnSpPr>
        <xdr:spPr bwMode="auto">
          <a:xfrm>
            <a:off x="15392400" y="38004750"/>
            <a:ext cx="0" cy="1104900"/>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chemeClr val="bg1">
                <a:lumMod val="5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sp macro="" textlink="">
        <xdr:nvSpPr>
          <xdr:cNvPr id="150" name="Line 48"/>
          <xdr:cNvSpPr>
            <a:spLocks noChangeShapeType="1"/>
          </xdr:cNvSpPr>
        </xdr:nvSpPr>
        <xdr:spPr bwMode="auto">
          <a:xfrm>
            <a:off x="14068425" y="38004751"/>
            <a:ext cx="0" cy="1123950"/>
          </a:xfrm>
          <a:prstGeom prst="line">
            <a:avLst/>
          </a:prstGeom>
          <a:noFill/>
          <a:ln w="9360">
            <a:solidFill>
              <a:schemeClr val="bg1">
                <a:lumMod val="50000"/>
              </a:schemeClr>
            </a:solidFill>
            <a:round/>
            <a:headEnd type="none" w="med" len="me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51" name="Line 78"/>
          <xdr:cNvSpPr>
            <a:spLocks noChangeShapeType="1"/>
          </xdr:cNvSpPr>
        </xdr:nvSpPr>
        <xdr:spPr bwMode="auto">
          <a:xfrm flipV="1">
            <a:off x="14097000" y="39023925"/>
            <a:ext cx="1285875" cy="0"/>
          </a:xfrm>
          <a:prstGeom prst="line">
            <a:avLst/>
          </a:prstGeom>
          <a:noFill/>
          <a:ln w="9360">
            <a:solidFill>
              <a:srgbClr val="808080"/>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52" name="Line 53"/>
          <xdr:cNvSpPr>
            <a:spLocks noChangeShapeType="1"/>
          </xdr:cNvSpPr>
        </xdr:nvSpPr>
        <xdr:spPr bwMode="auto">
          <a:xfrm>
            <a:off x="13392150" y="37299901"/>
            <a:ext cx="171450" cy="28574"/>
          </a:xfrm>
          <a:prstGeom prst="line">
            <a:avLst/>
          </a:prstGeom>
          <a:noFill/>
          <a:ln w="9360">
            <a:solidFill>
              <a:srgbClr val="FF0000"/>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53" name="テキスト ボックス 152"/>
          <xdr:cNvSpPr txBox="1"/>
        </xdr:nvSpPr>
        <xdr:spPr>
          <a:xfrm>
            <a:off x="14144625" y="37499925"/>
            <a:ext cx="353407"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n7</a:t>
            </a:r>
            <a:endParaRPr kumimoji="1" lang="ja-JP" altLang="en-US" sz="1100"/>
          </a:p>
        </xdr:txBody>
      </xdr:sp>
      <xdr:sp macro="" textlink="">
        <xdr:nvSpPr>
          <xdr:cNvPr id="154" name="Oval 50"/>
          <xdr:cNvSpPr>
            <a:spLocks noChangeArrowheads="1"/>
          </xdr:cNvSpPr>
        </xdr:nvSpPr>
        <xdr:spPr bwMode="auto">
          <a:xfrm>
            <a:off x="13487400" y="36985575"/>
            <a:ext cx="581025" cy="2028824"/>
          </a:xfrm>
          <a:prstGeom prst="ellipse">
            <a:avLst/>
          </a:prstGeom>
          <a:noFill/>
          <a:ln w="9360">
            <a:solidFill>
              <a:srgbClr val="000000"/>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55" name="Rectangle 52"/>
          <xdr:cNvSpPr>
            <a:spLocks noChangeArrowheads="1"/>
          </xdr:cNvSpPr>
        </xdr:nvSpPr>
        <xdr:spPr bwMode="auto">
          <a:xfrm>
            <a:off x="13315949" y="36604575"/>
            <a:ext cx="771525" cy="571500"/>
          </a:xfrm>
          <a:prstGeom prst="rect">
            <a:avLst/>
          </a:prstGeom>
          <a:solidFill>
            <a:srgbClr val="FFFFFF"/>
          </a:solidFill>
          <a:ln>
            <a:noFill/>
          </a:ln>
          <a:effectLst/>
          <a:extLst>
            <a:ext uri="{91240B29-F687-4F45-9708-019B960494DF}">
              <a14:hiddenLine xmlns:a14="http://schemas.microsoft.com/office/drawing/2010/main" w="9525">
                <a:solidFill>
                  <a:srgbClr val="3465AF"/>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56" name="Rectangle 52"/>
          <xdr:cNvSpPr>
            <a:spLocks noChangeArrowheads="1"/>
          </xdr:cNvSpPr>
        </xdr:nvSpPr>
        <xdr:spPr bwMode="auto">
          <a:xfrm>
            <a:off x="13334999" y="38795325"/>
            <a:ext cx="723901" cy="571500"/>
          </a:xfrm>
          <a:prstGeom prst="rect">
            <a:avLst/>
          </a:prstGeom>
          <a:solidFill>
            <a:srgbClr val="FFFFFF"/>
          </a:solidFill>
          <a:ln>
            <a:noFill/>
          </a:ln>
          <a:effectLst/>
          <a:extLst>
            <a:ext uri="{91240B29-F687-4F45-9708-019B960494DF}">
              <a14:hiddenLine xmlns:a14="http://schemas.microsoft.com/office/drawing/2010/main" w="9525">
                <a:solidFill>
                  <a:srgbClr val="3465AF"/>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57" name="Rectangle 52"/>
          <xdr:cNvSpPr>
            <a:spLocks noChangeArrowheads="1"/>
          </xdr:cNvSpPr>
        </xdr:nvSpPr>
        <xdr:spPr bwMode="auto">
          <a:xfrm>
            <a:off x="13639800" y="37118925"/>
            <a:ext cx="219075" cy="1733550"/>
          </a:xfrm>
          <a:prstGeom prst="rect">
            <a:avLst/>
          </a:prstGeom>
          <a:solidFill>
            <a:srgbClr val="FFFFFF"/>
          </a:solidFill>
          <a:ln>
            <a:noFill/>
          </a:ln>
          <a:effectLst/>
          <a:extLst>
            <a:ext uri="{91240B29-F687-4F45-9708-019B960494DF}">
              <a14:hiddenLine xmlns:a14="http://schemas.microsoft.com/office/drawing/2010/main" w="9525">
                <a:solidFill>
                  <a:srgbClr val="3465AF"/>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59" name="Line 53"/>
          <xdr:cNvSpPr>
            <a:spLocks noChangeShapeType="1"/>
          </xdr:cNvSpPr>
        </xdr:nvSpPr>
        <xdr:spPr bwMode="auto">
          <a:xfrm>
            <a:off x="13563601" y="37338000"/>
            <a:ext cx="438149" cy="0"/>
          </a:xfrm>
          <a:prstGeom prst="line">
            <a:avLst/>
          </a:prstGeom>
          <a:noFill/>
          <a:ln w="9360">
            <a:solidFill>
              <a:srgbClr val="FF0000"/>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60" name="Line 48"/>
          <xdr:cNvSpPr>
            <a:spLocks noChangeShapeType="1"/>
          </xdr:cNvSpPr>
        </xdr:nvSpPr>
        <xdr:spPr bwMode="auto">
          <a:xfrm>
            <a:off x="13344525" y="38014275"/>
            <a:ext cx="0" cy="1085850"/>
          </a:xfrm>
          <a:prstGeom prst="line">
            <a:avLst/>
          </a:prstGeom>
          <a:noFill/>
          <a:ln w="9360">
            <a:solidFill>
              <a:srgbClr val="808080"/>
            </a:solidFill>
            <a:round/>
            <a:headEnd type="none" w="med" len="me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61" name="Line 48"/>
          <xdr:cNvSpPr>
            <a:spLocks noChangeShapeType="1"/>
          </xdr:cNvSpPr>
        </xdr:nvSpPr>
        <xdr:spPr bwMode="auto">
          <a:xfrm>
            <a:off x="13496925" y="37995224"/>
            <a:ext cx="0" cy="1123951"/>
          </a:xfrm>
          <a:prstGeom prst="line">
            <a:avLst/>
          </a:prstGeom>
          <a:noFill/>
          <a:ln w="9360">
            <a:solidFill>
              <a:schemeClr val="bg1">
                <a:lumMod val="50000"/>
              </a:schemeClr>
            </a:solidFill>
            <a:round/>
            <a:headEnd type="none" w="med" len="me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62" name="Line 78"/>
          <xdr:cNvSpPr>
            <a:spLocks noChangeShapeType="1"/>
          </xdr:cNvSpPr>
        </xdr:nvSpPr>
        <xdr:spPr bwMode="auto">
          <a:xfrm flipV="1">
            <a:off x="13344525" y="39023925"/>
            <a:ext cx="161925" cy="0"/>
          </a:xfrm>
          <a:prstGeom prst="line">
            <a:avLst/>
          </a:prstGeom>
          <a:noFill/>
          <a:ln w="9360">
            <a:solidFill>
              <a:srgbClr val="808080"/>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fLocksText="0">
        <xdr:nvSpPr>
          <xdr:cNvPr id="163" name="Text 63"/>
          <xdr:cNvSpPr txBox="1">
            <a:spLocks noChangeArrowheads="1"/>
          </xdr:cNvSpPr>
        </xdr:nvSpPr>
        <xdr:spPr bwMode="auto">
          <a:xfrm>
            <a:off x="13335001" y="38823900"/>
            <a:ext cx="26670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F"/>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0" rIns="0" bIns="0" anchor="t"/>
          <a:lstStyle/>
          <a:p>
            <a:pPr algn="l" rtl="0">
              <a:defRPr sz="1000"/>
            </a:pPr>
            <a:r>
              <a:rPr lang="en-US" altLang="ja-JP" sz="1200" b="0" i="0" u="none" strike="noStrike" baseline="0">
                <a:solidFill>
                  <a:sysClr val="windowText" lastClr="000000"/>
                </a:solidFill>
                <a:latin typeface="Times New Roman"/>
                <a:cs typeface="Times New Roman"/>
              </a:rPr>
              <a:t>L5</a:t>
            </a:r>
            <a:endParaRPr lang="ja-JP" altLang="en-US" sz="1200" b="0" i="0" u="none" strike="noStrike" baseline="0">
              <a:solidFill>
                <a:srgbClr val="000000"/>
              </a:solidFill>
              <a:latin typeface="Times New Roman"/>
              <a:cs typeface="Times New Roman"/>
            </a:endParaRPr>
          </a:p>
        </xdr:txBody>
      </xdr:sp>
      <xdr:sp macro="" textlink="">
        <xdr:nvSpPr>
          <xdr:cNvPr id="164" name="Line 78"/>
          <xdr:cNvSpPr>
            <a:spLocks noChangeShapeType="1"/>
          </xdr:cNvSpPr>
        </xdr:nvSpPr>
        <xdr:spPr bwMode="auto">
          <a:xfrm flipV="1">
            <a:off x="13506451" y="39023925"/>
            <a:ext cx="571500" cy="0"/>
          </a:xfrm>
          <a:prstGeom prst="line">
            <a:avLst/>
          </a:prstGeom>
          <a:noFill/>
          <a:ln w="9360">
            <a:solidFill>
              <a:srgbClr val="808080"/>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fLocksText="0">
        <xdr:nvSpPr>
          <xdr:cNvPr id="165" name="Text 63"/>
          <xdr:cNvSpPr txBox="1">
            <a:spLocks noChangeArrowheads="1"/>
          </xdr:cNvSpPr>
        </xdr:nvSpPr>
        <xdr:spPr bwMode="auto">
          <a:xfrm>
            <a:off x="13649325" y="38823900"/>
            <a:ext cx="266700" cy="1619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F"/>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0" rIns="0" bIns="0" anchor="t"/>
          <a:lstStyle/>
          <a:p>
            <a:pPr algn="l" rtl="0">
              <a:defRPr sz="1000"/>
            </a:pPr>
            <a:r>
              <a:rPr lang="en-US" altLang="ja-JP" sz="1200" b="0" i="0" u="none" strike="noStrike" baseline="0">
                <a:solidFill>
                  <a:sysClr val="windowText" lastClr="000000"/>
                </a:solidFill>
                <a:latin typeface="Times New Roman"/>
                <a:cs typeface="Times New Roman"/>
              </a:rPr>
              <a:t>L6</a:t>
            </a:r>
            <a:endParaRPr lang="ja-JP" altLang="en-US" sz="1200" b="0" i="0" u="none" strike="noStrike" baseline="0">
              <a:solidFill>
                <a:srgbClr val="000000"/>
              </a:solidFill>
              <a:latin typeface="Times New Roman"/>
              <a:cs typeface="Times New Roman"/>
            </a:endParaRPr>
          </a:p>
        </xdr:txBody>
      </xdr:sp>
      <xdr:sp macro="" textlink="">
        <xdr:nvSpPr>
          <xdr:cNvPr id="166" name="テキスト ボックス 165"/>
          <xdr:cNvSpPr txBox="1"/>
        </xdr:nvSpPr>
        <xdr:spPr>
          <a:xfrm>
            <a:off x="13582650" y="37509450"/>
            <a:ext cx="353407"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n6</a:t>
            </a:r>
            <a:endParaRPr kumimoji="1" lang="ja-JP" altLang="en-US" sz="1100"/>
          </a:p>
        </xdr:txBody>
      </xdr:sp>
      <xdr:sp macro="" textlink="" fLocksText="0">
        <xdr:nvSpPr>
          <xdr:cNvPr id="167" name="Text 58"/>
          <xdr:cNvSpPr txBox="1">
            <a:spLocks noChangeArrowheads="1"/>
          </xdr:cNvSpPr>
        </xdr:nvSpPr>
        <xdr:spPr bwMode="auto">
          <a:xfrm flipH="1">
            <a:off x="12392024" y="36499799"/>
            <a:ext cx="200025" cy="219076"/>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F"/>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0" rIns="0" bIns="0" anchor="t"/>
          <a:lstStyle/>
          <a:p>
            <a:pPr algn="l" rtl="0">
              <a:defRPr sz="1000"/>
            </a:pPr>
            <a:r>
              <a:rPr lang="ja-JP" altLang="en-US" sz="1200" b="0" i="0" u="none" strike="noStrike" baseline="0">
                <a:solidFill>
                  <a:srgbClr val="000000"/>
                </a:solidFill>
                <a:latin typeface="Times New Roman"/>
                <a:cs typeface="Times New Roman"/>
              </a:rPr>
              <a:t>y</a:t>
            </a:r>
          </a:p>
        </xdr:txBody>
      </xdr:sp>
      <xdr:sp macro="" textlink="">
        <xdr:nvSpPr>
          <xdr:cNvPr id="169" name="円/楕円 168"/>
          <xdr:cNvSpPr/>
        </xdr:nvSpPr>
        <xdr:spPr bwMode="auto">
          <a:xfrm>
            <a:off x="10401300" y="37957125"/>
            <a:ext cx="105067" cy="104775"/>
          </a:xfrm>
          <a:prstGeom prst="ellipse">
            <a:avLst/>
          </a:prstGeom>
          <a:solidFill>
            <a:schemeClr val="tx1"/>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xnSp macro="">
        <xdr:nvCxnSpPr>
          <xdr:cNvPr id="171" name="直線コネクタ 170"/>
          <xdr:cNvCxnSpPr/>
        </xdr:nvCxnSpPr>
        <xdr:spPr bwMode="auto">
          <a:xfrm>
            <a:off x="10448925" y="38004750"/>
            <a:ext cx="0" cy="1266825"/>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chemeClr val="bg1">
                <a:lumMod val="5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sp macro="" textlink="" fLocksText="0">
        <xdr:nvSpPr>
          <xdr:cNvPr id="172" name="Text 63"/>
          <xdr:cNvSpPr txBox="1">
            <a:spLocks noChangeArrowheads="1"/>
          </xdr:cNvSpPr>
        </xdr:nvSpPr>
        <xdr:spPr bwMode="auto">
          <a:xfrm>
            <a:off x="10687050" y="38976300"/>
            <a:ext cx="329263"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F"/>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0" rIns="0" bIns="0" anchor="t"/>
          <a:lstStyle/>
          <a:p>
            <a:pPr algn="l" rtl="0">
              <a:defRPr sz="1000"/>
            </a:pPr>
            <a:r>
              <a:rPr lang="en-US" altLang="ja-JP" sz="1200" b="0" i="0" u="none" strike="noStrike" baseline="0">
                <a:solidFill>
                  <a:sysClr val="windowText" lastClr="000000"/>
                </a:solidFill>
                <a:latin typeface="Times New Roman"/>
                <a:cs typeface="Times New Roman"/>
              </a:rPr>
              <a:t>Lza</a:t>
            </a:r>
          </a:p>
          <a:p>
            <a:pPr algn="l" rtl="0">
              <a:defRPr sz="1000"/>
            </a:pPr>
            <a:endParaRPr lang="ja-JP" altLang="en-US" sz="1200" b="0" i="0" u="none" strike="noStrike" baseline="0">
              <a:solidFill>
                <a:srgbClr val="000000"/>
              </a:solidFill>
              <a:latin typeface="Times New Roman"/>
              <a:cs typeface="Times New Roman"/>
            </a:endParaRPr>
          </a:p>
        </xdr:txBody>
      </xdr:sp>
      <xdr:sp macro="" textlink="" fLocksText="0">
        <xdr:nvSpPr>
          <xdr:cNvPr id="173" name="Text 63"/>
          <xdr:cNvSpPr txBox="1">
            <a:spLocks noChangeArrowheads="1"/>
          </xdr:cNvSpPr>
        </xdr:nvSpPr>
        <xdr:spPr bwMode="auto">
          <a:xfrm>
            <a:off x="14230350" y="37080824"/>
            <a:ext cx="2114550" cy="238126"/>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F"/>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0" rIns="0" bIns="0" anchor="t"/>
          <a:lstStyle/>
          <a:p>
            <a:pPr algn="l" rtl="0">
              <a:defRPr sz="1000"/>
            </a:pPr>
            <a:r>
              <a:rPr lang="en-US" altLang="ja-JP" sz="1200" b="0" i="0" u="none" strike="noStrike" baseline="0">
                <a:solidFill>
                  <a:sysClr val="windowText" lastClr="000000"/>
                </a:solidFill>
                <a:latin typeface="Times New Roman"/>
                <a:cs typeface="Times New Roman"/>
              </a:rPr>
              <a:t>(n1=n4=n7=1, n2=n6&gt;n3=n5)</a:t>
            </a:r>
          </a:p>
          <a:p>
            <a:pPr algn="l" rtl="0">
              <a:defRPr sz="1000"/>
            </a:pPr>
            <a:endParaRPr lang="ja-JP" altLang="en-US" sz="1200" b="0" i="0" u="none" strike="noStrike" baseline="0">
              <a:solidFill>
                <a:srgbClr val="000000"/>
              </a:solidFill>
              <a:latin typeface="Times New Roman"/>
              <a:cs typeface="Times New Roman"/>
            </a:endParaRPr>
          </a:p>
        </xdr:txBody>
      </xdr:sp>
      <xdr:sp macro="" textlink="">
        <xdr:nvSpPr>
          <xdr:cNvPr id="175" name="Oval 50"/>
          <xdr:cNvSpPr>
            <a:spLocks noChangeArrowheads="1"/>
          </xdr:cNvSpPr>
        </xdr:nvSpPr>
        <xdr:spPr bwMode="auto">
          <a:xfrm rot="10800000">
            <a:off x="12794755" y="36852225"/>
            <a:ext cx="367495" cy="2276475"/>
          </a:xfrm>
          <a:prstGeom prst="ellipse">
            <a:avLst/>
          </a:prstGeom>
          <a:noFill/>
          <a:ln w="9360">
            <a:solidFill>
              <a:srgbClr val="000000"/>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76" name="Line 53"/>
          <xdr:cNvSpPr>
            <a:spLocks noChangeShapeType="1"/>
          </xdr:cNvSpPr>
        </xdr:nvSpPr>
        <xdr:spPr bwMode="auto">
          <a:xfrm rot="10800000">
            <a:off x="13147175" y="37290373"/>
            <a:ext cx="235449" cy="2"/>
          </a:xfrm>
          <a:prstGeom prst="line">
            <a:avLst/>
          </a:prstGeom>
          <a:noFill/>
          <a:ln w="9360">
            <a:solidFill>
              <a:srgbClr val="FF0000"/>
            </a:solidFill>
            <a:round/>
            <a:headEnd type="triangle"/>
            <a:tailEnd type="non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80" name="円/楕円 179"/>
          <xdr:cNvSpPr/>
        </xdr:nvSpPr>
        <xdr:spPr bwMode="auto">
          <a:xfrm rot="10800000">
            <a:off x="10921514" y="37947600"/>
            <a:ext cx="105067" cy="104775"/>
          </a:xfrm>
          <a:prstGeom prst="ellipse">
            <a:avLst/>
          </a:prstGeom>
          <a:solidFill>
            <a:schemeClr val="tx1"/>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xnSp macro="">
        <xdr:nvCxnSpPr>
          <xdr:cNvPr id="187" name="直線コネクタ 186"/>
          <xdr:cNvCxnSpPr/>
        </xdr:nvCxnSpPr>
        <xdr:spPr bwMode="auto">
          <a:xfrm rot="10800000">
            <a:off x="10985005" y="38023800"/>
            <a:ext cx="0" cy="1104900"/>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chemeClr val="bg1">
                <a:lumMod val="5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sp macro="" textlink="">
        <xdr:nvSpPr>
          <xdr:cNvPr id="189" name="Line 78"/>
          <xdr:cNvSpPr>
            <a:spLocks noChangeShapeType="1"/>
          </xdr:cNvSpPr>
        </xdr:nvSpPr>
        <xdr:spPr bwMode="auto">
          <a:xfrm rot="10800000">
            <a:off x="10991850" y="39014400"/>
            <a:ext cx="1431430" cy="9525"/>
          </a:xfrm>
          <a:prstGeom prst="line">
            <a:avLst/>
          </a:prstGeom>
          <a:noFill/>
          <a:ln w="9360">
            <a:solidFill>
              <a:srgbClr val="808080"/>
            </a:solidFill>
            <a:round/>
            <a:headEnd type="triangle"/>
            <a:tailEnd type="non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90" name="Line 53"/>
          <xdr:cNvSpPr>
            <a:spLocks noChangeShapeType="1"/>
          </xdr:cNvSpPr>
        </xdr:nvSpPr>
        <xdr:spPr bwMode="auto">
          <a:xfrm rot="10800000" flipV="1">
            <a:off x="12947153" y="37290375"/>
            <a:ext cx="187821" cy="47625"/>
          </a:xfrm>
          <a:prstGeom prst="line">
            <a:avLst/>
          </a:prstGeom>
          <a:noFill/>
          <a:ln w="9360">
            <a:solidFill>
              <a:srgbClr val="FF0000"/>
            </a:solidFill>
            <a:round/>
            <a:headEnd type="triangle"/>
            <a:tailEnd type="non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91" name="テキスト ボックス 190"/>
          <xdr:cNvSpPr txBox="1"/>
        </xdr:nvSpPr>
        <xdr:spPr>
          <a:xfrm>
            <a:off x="13089048" y="37509450"/>
            <a:ext cx="353407"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n4</a:t>
            </a:r>
            <a:endParaRPr kumimoji="1" lang="ja-JP" altLang="en-US" sz="1100"/>
          </a:p>
        </xdr:txBody>
      </xdr:sp>
      <xdr:sp macro="" textlink="">
        <xdr:nvSpPr>
          <xdr:cNvPr id="192" name="Oval 50"/>
          <xdr:cNvSpPr>
            <a:spLocks noChangeArrowheads="1"/>
          </xdr:cNvSpPr>
        </xdr:nvSpPr>
        <xdr:spPr bwMode="auto">
          <a:xfrm rot="10800000">
            <a:off x="12442330" y="36976051"/>
            <a:ext cx="581025" cy="2028824"/>
          </a:xfrm>
          <a:prstGeom prst="ellipse">
            <a:avLst/>
          </a:prstGeom>
          <a:noFill/>
          <a:ln w="9360">
            <a:solidFill>
              <a:srgbClr val="000000"/>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93" name="Rectangle 52"/>
          <xdr:cNvSpPr>
            <a:spLocks noChangeArrowheads="1"/>
          </xdr:cNvSpPr>
        </xdr:nvSpPr>
        <xdr:spPr bwMode="auto">
          <a:xfrm rot="10800000">
            <a:off x="12423281" y="38814375"/>
            <a:ext cx="771525" cy="571500"/>
          </a:xfrm>
          <a:prstGeom prst="rect">
            <a:avLst/>
          </a:prstGeom>
          <a:solidFill>
            <a:srgbClr val="FFFFFF"/>
          </a:solidFill>
          <a:ln>
            <a:noFill/>
          </a:ln>
          <a:effectLst/>
          <a:extLst>
            <a:ext uri="{91240B29-F687-4F45-9708-019B960494DF}">
              <a14:hiddenLine xmlns:a14="http://schemas.microsoft.com/office/drawing/2010/main" w="9525">
                <a:solidFill>
                  <a:srgbClr val="3465AF"/>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94" name="Rectangle 52"/>
          <xdr:cNvSpPr>
            <a:spLocks noChangeArrowheads="1"/>
          </xdr:cNvSpPr>
        </xdr:nvSpPr>
        <xdr:spPr bwMode="auto">
          <a:xfrm rot="10800000">
            <a:off x="12451855" y="36604575"/>
            <a:ext cx="723901" cy="571500"/>
          </a:xfrm>
          <a:prstGeom prst="rect">
            <a:avLst/>
          </a:prstGeom>
          <a:solidFill>
            <a:srgbClr val="FFFFFF"/>
          </a:solidFill>
          <a:ln>
            <a:noFill/>
          </a:ln>
          <a:effectLst/>
          <a:extLst>
            <a:ext uri="{91240B29-F687-4F45-9708-019B960494DF}">
              <a14:hiddenLine xmlns:a14="http://schemas.microsoft.com/office/drawing/2010/main" w="9525">
                <a:solidFill>
                  <a:srgbClr val="3465AF"/>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95" name="Rectangle 52"/>
          <xdr:cNvSpPr>
            <a:spLocks noChangeArrowheads="1"/>
          </xdr:cNvSpPr>
        </xdr:nvSpPr>
        <xdr:spPr bwMode="auto">
          <a:xfrm rot="10800000">
            <a:off x="12651880" y="37137975"/>
            <a:ext cx="219075" cy="1733550"/>
          </a:xfrm>
          <a:prstGeom prst="rect">
            <a:avLst/>
          </a:prstGeom>
          <a:solidFill>
            <a:srgbClr val="FFFFFF"/>
          </a:solidFill>
          <a:ln>
            <a:noFill/>
          </a:ln>
          <a:effectLst/>
          <a:extLst>
            <a:ext uri="{91240B29-F687-4F45-9708-019B960494DF}">
              <a14:hiddenLine xmlns:a14="http://schemas.microsoft.com/office/drawing/2010/main" w="9525">
                <a:solidFill>
                  <a:srgbClr val="3465AF"/>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97" name="Line 53"/>
          <xdr:cNvSpPr>
            <a:spLocks noChangeShapeType="1"/>
          </xdr:cNvSpPr>
        </xdr:nvSpPr>
        <xdr:spPr bwMode="auto">
          <a:xfrm rot="10800000">
            <a:off x="12528055" y="37338000"/>
            <a:ext cx="438149" cy="0"/>
          </a:xfrm>
          <a:prstGeom prst="line">
            <a:avLst/>
          </a:prstGeom>
          <a:noFill/>
          <a:ln w="9360">
            <a:solidFill>
              <a:srgbClr val="FF0000"/>
            </a:solidFill>
            <a:round/>
            <a:headEnd type="triangle"/>
            <a:tailEnd type="non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98" name="Line 48"/>
          <xdr:cNvSpPr>
            <a:spLocks noChangeShapeType="1"/>
          </xdr:cNvSpPr>
        </xdr:nvSpPr>
        <xdr:spPr bwMode="auto">
          <a:xfrm rot="10800000">
            <a:off x="13173075" y="38014274"/>
            <a:ext cx="2679" cy="1066799"/>
          </a:xfrm>
          <a:prstGeom prst="line">
            <a:avLst/>
          </a:prstGeom>
          <a:noFill/>
          <a:ln w="9360">
            <a:solidFill>
              <a:srgbClr val="808080"/>
            </a:solidFill>
            <a:round/>
            <a:headEnd type="none" w="med" len="me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99" name="Line 48"/>
          <xdr:cNvSpPr>
            <a:spLocks noChangeShapeType="1"/>
          </xdr:cNvSpPr>
        </xdr:nvSpPr>
        <xdr:spPr bwMode="auto">
          <a:xfrm rot="10800000" flipH="1">
            <a:off x="13020675" y="38014274"/>
            <a:ext cx="2680" cy="1285875"/>
          </a:xfrm>
          <a:prstGeom prst="line">
            <a:avLst/>
          </a:prstGeom>
          <a:noFill/>
          <a:ln w="9360">
            <a:solidFill>
              <a:schemeClr val="bg1">
                <a:lumMod val="50000"/>
              </a:schemeClr>
            </a:solidFill>
            <a:round/>
            <a:headEnd type="none" w="med" len="me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200" name="Line 78"/>
          <xdr:cNvSpPr>
            <a:spLocks noChangeShapeType="1"/>
          </xdr:cNvSpPr>
        </xdr:nvSpPr>
        <xdr:spPr bwMode="auto">
          <a:xfrm rot="10800000" flipV="1">
            <a:off x="13013830" y="39023925"/>
            <a:ext cx="161925" cy="0"/>
          </a:xfrm>
          <a:prstGeom prst="line">
            <a:avLst/>
          </a:prstGeom>
          <a:noFill/>
          <a:ln w="9360">
            <a:solidFill>
              <a:srgbClr val="808080"/>
            </a:solidFill>
            <a:round/>
            <a:headEnd type="triangle"/>
            <a:tailEnd type="non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fLocksText="0">
        <xdr:nvSpPr>
          <xdr:cNvPr id="201" name="Text 63"/>
          <xdr:cNvSpPr txBox="1">
            <a:spLocks noChangeArrowheads="1"/>
          </xdr:cNvSpPr>
        </xdr:nvSpPr>
        <xdr:spPr bwMode="auto">
          <a:xfrm>
            <a:off x="12604254" y="38823900"/>
            <a:ext cx="26670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F"/>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0" rIns="0" bIns="0" anchor="t"/>
          <a:lstStyle/>
          <a:p>
            <a:pPr algn="l" rtl="0">
              <a:defRPr sz="1000"/>
            </a:pPr>
            <a:r>
              <a:rPr lang="en-US" altLang="ja-JP" sz="1200" b="0" i="0" u="none" strike="noStrike" baseline="0">
                <a:solidFill>
                  <a:sysClr val="windowText" lastClr="000000"/>
                </a:solidFill>
                <a:latin typeface="Times New Roman"/>
                <a:cs typeface="Times New Roman"/>
              </a:rPr>
              <a:t>L2</a:t>
            </a:r>
            <a:endParaRPr lang="ja-JP" altLang="en-US" sz="1200" b="0" i="0" u="none" strike="noStrike" baseline="0">
              <a:solidFill>
                <a:srgbClr val="000000"/>
              </a:solidFill>
              <a:latin typeface="Times New Roman"/>
              <a:cs typeface="Times New Roman"/>
            </a:endParaRPr>
          </a:p>
        </xdr:txBody>
      </xdr:sp>
      <xdr:sp macro="" textlink="">
        <xdr:nvSpPr>
          <xdr:cNvPr id="202" name="Line 78"/>
          <xdr:cNvSpPr>
            <a:spLocks noChangeShapeType="1"/>
          </xdr:cNvSpPr>
        </xdr:nvSpPr>
        <xdr:spPr bwMode="auto">
          <a:xfrm rot="10800000" flipV="1">
            <a:off x="12451854" y="39023925"/>
            <a:ext cx="571500" cy="0"/>
          </a:xfrm>
          <a:prstGeom prst="line">
            <a:avLst/>
          </a:prstGeom>
          <a:noFill/>
          <a:ln w="9360">
            <a:solidFill>
              <a:srgbClr val="808080"/>
            </a:solidFill>
            <a:round/>
            <a:headEnd type="triangle"/>
            <a:tailEnd type="non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fLocksText="0">
        <xdr:nvSpPr>
          <xdr:cNvPr id="203" name="Text 63"/>
          <xdr:cNvSpPr txBox="1">
            <a:spLocks noChangeArrowheads="1"/>
          </xdr:cNvSpPr>
        </xdr:nvSpPr>
        <xdr:spPr bwMode="auto">
          <a:xfrm>
            <a:off x="13013830" y="38823900"/>
            <a:ext cx="266700" cy="1619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F"/>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0" rIns="0" bIns="0" anchor="t"/>
          <a:lstStyle/>
          <a:p>
            <a:pPr algn="l" rtl="0">
              <a:defRPr sz="1000"/>
            </a:pPr>
            <a:r>
              <a:rPr lang="en-US" altLang="ja-JP" sz="1200" b="0" i="0" u="none" strike="noStrike" baseline="0">
                <a:solidFill>
                  <a:sysClr val="windowText" lastClr="000000"/>
                </a:solidFill>
                <a:latin typeface="Times New Roman"/>
                <a:cs typeface="Times New Roman"/>
              </a:rPr>
              <a:t>L3</a:t>
            </a:r>
            <a:endParaRPr lang="ja-JP" altLang="en-US" sz="1200" b="0" i="0" u="none" strike="noStrike" baseline="0">
              <a:solidFill>
                <a:srgbClr val="000000"/>
              </a:solidFill>
              <a:latin typeface="Times New Roman"/>
              <a:cs typeface="Times New Roman"/>
            </a:endParaRPr>
          </a:p>
        </xdr:txBody>
      </xdr:sp>
      <xdr:sp macro="" textlink="">
        <xdr:nvSpPr>
          <xdr:cNvPr id="204" name="テキスト ボックス 203"/>
          <xdr:cNvSpPr txBox="1"/>
        </xdr:nvSpPr>
        <xdr:spPr>
          <a:xfrm>
            <a:off x="12917598" y="37509450"/>
            <a:ext cx="353407"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n3</a:t>
            </a:r>
            <a:endParaRPr kumimoji="1" lang="ja-JP" altLang="en-US" sz="1100"/>
          </a:p>
        </xdr:txBody>
      </xdr:sp>
      <xdr:sp macro="" textlink="" fLocksText="0">
        <xdr:nvSpPr>
          <xdr:cNvPr id="210" name="Text 63"/>
          <xdr:cNvSpPr txBox="1">
            <a:spLocks noChangeArrowheads="1"/>
          </xdr:cNvSpPr>
        </xdr:nvSpPr>
        <xdr:spPr bwMode="auto">
          <a:xfrm>
            <a:off x="13170342" y="38823900"/>
            <a:ext cx="329263"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F"/>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0" rIns="0" bIns="0" anchor="t"/>
          <a:lstStyle/>
          <a:p>
            <a:pPr algn="l" rtl="0">
              <a:defRPr sz="1000"/>
            </a:pPr>
            <a:r>
              <a:rPr lang="en-US" altLang="ja-JP" sz="1200" b="0" i="0" u="none" strike="noStrike" baseline="0">
                <a:solidFill>
                  <a:sysClr val="windowText" lastClr="000000"/>
                </a:solidFill>
                <a:latin typeface="Times New Roman"/>
                <a:cs typeface="Times New Roman"/>
              </a:rPr>
              <a:t>L4</a:t>
            </a:r>
          </a:p>
          <a:p>
            <a:pPr algn="l" rtl="0">
              <a:defRPr sz="1000"/>
            </a:pPr>
            <a:endParaRPr lang="ja-JP" altLang="en-US" sz="1200" b="0" i="0" u="none" strike="noStrike" baseline="0">
              <a:solidFill>
                <a:srgbClr val="000000"/>
              </a:solidFill>
              <a:latin typeface="Times New Roman"/>
              <a:cs typeface="Times New Roman"/>
            </a:endParaRPr>
          </a:p>
        </xdr:txBody>
      </xdr:sp>
      <xdr:sp macro="" textlink="">
        <xdr:nvSpPr>
          <xdr:cNvPr id="158" name="Line 54"/>
          <xdr:cNvSpPr>
            <a:spLocks noChangeShapeType="1"/>
          </xdr:cNvSpPr>
        </xdr:nvSpPr>
        <xdr:spPr bwMode="auto">
          <a:xfrm>
            <a:off x="10182226" y="38004750"/>
            <a:ext cx="5581649" cy="0"/>
          </a:xfrm>
          <a:prstGeom prst="line">
            <a:avLst/>
          </a:prstGeom>
          <a:noFill/>
          <a:ln w="9360">
            <a:solidFill>
              <a:srgbClr val="808080"/>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88" name="Line 48"/>
          <xdr:cNvSpPr>
            <a:spLocks noChangeShapeType="1"/>
          </xdr:cNvSpPr>
        </xdr:nvSpPr>
        <xdr:spPr bwMode="auto">
          <a:xfrm rot="10800000">
            <a:off x="12439649" y="36785550"/>
            <a:ext cx="2679" cy="2362198"/>
          </a:xfrm>
          <a:prstGeom prst="line">
            <a:avLst/>
          </a:prstGeom>
          <a:noFill/>
          <a:ln w="9360">
            <a:solidFill>
              <a:schemeClr val="bg1">
                <a:lumMod val="50000"/>
              </a:schemeClr>
            </a:solidFill>
            <a:round/>
            <a:headEnd type="none" w="med" len="med"/>
            <a:tailEnd type="triangle"/>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83" name="テキスト ボックス 182"/>
          <xdr:cNvSpPr txBox="1"/>
        </xdr:nvSpPr>
        <xdr:spPr>
          <a:xfrm>
            <a:off x="12576131" y="37509450"/>
            <a:ext cx="353407"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n2</a:t>
            </a:r>
            <a:endParaRPr kumimoji="1" lang="ja-JP" altLang="en-US" sz="1100"/>
          </a:p>
        </xdr:txBody>
      </xdr:sp>
      <xdr:sp macro="" textlink="">
        <xdr:nvSpPr>
          <xdr:cNvPr id="170" name="Line 78"/>
          <xdr:cNvSpPr>
            <a:spLocks noChangeShapeType="1"/>
          </xdr:cNvSpPr>
        </xdr:nvSpPr>
        <xdr:spPr bwMode="auto">
          <a:xfrm flipV="1">
            <a:off x="10458450" y="39195375"/>
            <a:ext cx="2562226" cy="0"/>
          </a:xfrm>
          <a:prstGeom prst="line">
            <a:avLst/>
          </a:prstGeom>
          <a:noFill/>
          <a:ln w="9360">
            <a:solidFill>
              <a:srgbClr val="808080"/>
            </a:solidFill>
            <a:round/>
            <a:headEnd type="triangle"/>
            <a:tailEnd type="non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250" name="Line 78"/>
          <xdr:cNvSpPr>
            <a:spLocks noChangeShapeType="1"/>
          </xdr:cNvSpPr>
        </xdr:nvSpPr>
        <xdr:spPr bwMode="auto">
          <a:xfrm rot="10800000" flipV="1">
            <a:off x="13182600" y="39023925"/>
            <a:ext cx="161925" cy="0"/>
          </a:xfrm>
          <a:prstGeom prst="line">
            <a:avLst/>
          </a:prstGeom>
          <a:noFill/>
          <a:ln w="9360">
            <a:solidFill>
              <a:srgbClr val="808080"/>
            </a:solidFill>
            <a:round/>
            <a:headEnd type="triangle"/>
            <a:tailEnd type="non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68" name="Line 49"/>
          <xdr:cNvSpPr>
            <a:spLocks noChangeShapeType="1"/>
          </xdr:cNvSpPr>
        </xdr:nvSpPr>
        <xdr:spPr bwMode="auto">
          <a:xfrm flipH="1">
            <a:off x="10496549" y="37347523"/>
            <a:ext cx="2447923" cy="619127"/>
          </a:xfrm>
          <a:prstGeom prst="line">
            <a:avLst/>
          </a:prstGeom>
          <a:noFill/>
          <a:ln w="9360">
            <a:solidFill>
              <a:srgbClr val="FF0000"/>
            </a:solidFill>
            <a:prstDash val="dash"/>
            <a:round/>
            <a:headEnd/>
            <a:tailEnd type="none"/>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wsDr>
</file>

<file path=xl/drawings/drawing5.xml><?xml version="1.0" encoding="utf-8"?>
<xdr:wsDr xmlns:xdr="http://schemas.openxmlformats.org/drawingml/2006/spreadsheetDrawing" xmlns:a="http://schemas.openxmlformats.org/drawingml/2006/main">
  <xdr:twoCellAnchor>
    <xdr:from>
      <xdr:col>14</xdr:col>
      <xdr:colOff>257175</xdr:colOff>
      <xdr:row>160</xdr:row>
      <xdr:rowOff>104774</xdr:rowOff>
    </xdr:from>
    <xdr:to>
      <xdr:col>15</xdr:col>
      <xdr:colOff>571500</xdr:colOff>
      <xdr:row>235</xdr:row>
      <xdr:rowOff>85725</xdr:rowOff>
    </xdr:to>
    <xdr:grpSp>
      <xdr:nvGrpSpPr>
        <xdr:cNvPr id="2" name="グループ化 1"/>
        <xdr:cNvGrpSpPr/>
      </xdr:nvGrpSpPr>
      <xdr:grpSpPr>
        <a:xfrm>
          <a:off x="10191750" y="26012774"/>
          <a:ext cx="1171575" cy="12125326"/>
          <a:chOff x="11649075" y="26012774"/>
          <a:chExt cx="1171575" cy="11287126"/>
        </a:xfrm>
      </xdr:grpSpPr>
      <xdr:sp macro="" textlink="">
        <xdr:nvSpPr>
          <xdr:cNvPr id="200" name="Line 48"/>
          <xdr:cNvSpPr>
            <a:spLocks noChangeShapeType="1"/>
          </xdr:cNvSpPr>
        </xdr:nvSpPr>
        <xdr:spPr bwMode="auto">
          <a:xfrm>
            <a:off x="11649075" y="37299900"/>
            <a:ext cx="1171575" cy="0"/>
          </a:xfrm>
          <a:prstGeom prst="line">
            <a:avLst/>
          </a:prstGeom>
          <a:noFill/>
          <a:ln w="3600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201" name="Line 49"/>
          <xdr:cNvSpPr>
            <a:spLocks noChangeShapeType="1"/>
          </xdr:cNvSpPr>
        </xdr:nvSpPr>
        <xdr:spPr bwMode="auto">
          <a:xfrm flipV="1">
            <a:off x="12801600" y="26012774"/>
            <a:ext cx="1" cy="11277601"/>
          </a:xfrm>
          <a:prstGeom prst="line">
            <a:avLst/>
          </a:prstGeom>
          <a:noFill/>
          <a:ln w="3600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202" name="Line 50"/>
          <xdr:cNvSpPr>
            <a:spLocks noChangeShapeType="1"/>
          </xdr:cNvSpPr>
        </xdr:nvSpPr>
        <xdr:spPr bwMode="auto">
          <a:xfrm flipH="1">
            <a:off x="11677649" y="26012774"/>
            <a:ext cx="1142999" cy="1"/>
          </a:xfrm>
          <a:prstGeom prst="line">
            <a:avLst/>
          </a:prstGeom>
          <a:noFill/>
          <a:ln w="36000">
            <a:solidFill>
              <a:srgbClr val="000000"/>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oneCellAnchor>
    <xdr:from>
      <xdr:col>10</xdr:col>
      <xdr:colOff>619125</xdr:colOff>
      <xdr:row>392</xdr:row>
      <xdr:rowOff>0</xdr:rowOff>
    </xdr:from>
    <xdr:ext cx="184731" cy="264560"/>
    <xdr:sp macro="" textlink="">
      <xdr:nvSpPr>
        <xdr:cNvPr id="27" name="テキスト ボックス 26"/>
        <xdr:cNvSpPr txBox="1"/>
      </xdr:nvSpPr>
      <xdr:spPr>
        <a:xfrm>
          <a:off x="8620125" y="53740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12</xdr:col>
      <xdr:colOff>209550</xdr:colOff>
      <xdr:row>462</xdr:row>
      <xdr:rowOff>85725</xdr:rowOff>
    </xdr:from>
    <xdr:to>
      <xdr:col>17</xdr:col>
      <xdr:colOff>19051</xdr:colOff>
      <xdr:row>483</xdr:row>
      <xdr:rowOff>66675</xdr:rowOff>
    </xdr:to>
    <xdr:grpSp>
      <xdr:nvGrpSpPr>
        <xdr:cNvPr id="95" name="グループ化 94"/>
        <xdr:cNvGrpSpPr/>
      </xdr:nvGrpSpPr>
      <xdr:grpSpPr>
        <a:xfrm>
          <a:off x="8429625" y="74895075"/>
          <a:ext cx="4095751" cy="3381375"/>
          <a:chOff x="10601325" y="64693800"/>
          <a:chExt cx="4095751" cy="3381375"/>
        </a:xfrm>
      </xdr:grpSpPr>
      <xdr:cxnSp macro="">
        <xdr:nvCxnSpPr>
          <xdr:cNvPr id="4" name="直線コネクタ 3"/>
          <xdr:cNvCxnSpPr/>
        </xdr:nvCxnSpPr>
        <xdr:spPr bwMode="auto">
          <a:xfrm>
            <a:off x="12287250" y="66389250"/>
            <a:ext cx="2162175" cy="0"/>
          </a:xfrm>
          <a:prstGeom prst="line">
            <a:avLst/>
          </a:prstGeom>
          <a:solidFill>
            <a:srgbClr xmlns:mc="http://schemas.openxmlformats.org/markup-compatibility/2006" xmlns:a14="http://schemas.microsoft.com/office/drawing/2010/main" val="FFFFFF" mc:Ignorable="a14" a14:legacySpreadsheetColorIndex="9"/>
          </a:solidFill>
          <a:ln w="190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6" name="直線矢印コネクタ 5"/>
          <xdr:cNvCxnSpPr/>
        </xdr:nvCxnSpPr>
        <xdr:spPr bwMode="auto">
          <a:xfrm flipH="1">
            <a:off x="11277600" y="66379725"/>
            <a:ext cx="1009650" cy="952500"/>
          </a:xfrm>
          <a:prstGeom prst="straightConnector1">
            <a:avLst/>
          </a:prstGeom>
          <a:solidFill>
            <a:srgbClr xmlns:mc="http://schemas.openxmlformats.org/markup-compatibility/2006" xmlns:a14="http://schemas.microsoft.com/office/drawing/2010/main" val="FFFFFF" mc:Ignorable="a14" a14:legacySpreadsheetColorIndex="9"/>
          </a:solidFill>
          <a:ln w="190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9" name="直線コネクタ 8"/>
          <xdr:cNvCxnSpPr/>
        </xdr:nvCxnSpPr>
        <xdr:spPr bwMode="auto">
          <a:xfrm flipV="1">
            <a:off x="12277725" y="64998600"/>
            <a:ext cx="0" cy="1400176"/>
          </a:xfrm>
          <a:prstGeom prst="line">
            <a:avLst/>
          </a:prstGeom>
          <a:solidFill>
            <a:srgbClr xmlns:mc="http://schemas.openxmlformats.org/markup-compatibility/2006" xmlns:a14="http://schemas.microsoft.com/office/drawing/2010/main" val="FFFFFF" mc:Ignorable="a14" a14:legacySpreadsheetColorIndex="9"/>
          </a:solidFill>
          <a:ln w="190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12" name="直線コネクタ 11"/>
          <xdr:cNvCxnSpPr/>
        </xdr:nvCxnSpPr>
        <xdr:spPr bwMode="auto">
          <a:xfrm>
            <a:off x="12287250" y="65389125"/>
            <a:ext cx="1419225" cy="0"/>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16" name="直線コネクタ 15"/>
          <xdr:cNvCxnSpPr/>
        </xdr:nvCxnSpPr>
        <xdr:spPr bwMode="auto">
          <a:xfrm>
            <a:off x="13706475" y="65389125"/>
            <a:ext cx="0" cy="1000125"/>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176" name="直線矢印コネクタ 175"/>
          <xdr:cNvCxnSpPr/>
        </xdr:nvCxnSpPr>
        <xdr:spPr bwMode="auto">
          <a:xfrm flipH="1">
            <a:off x="11534775" y="65379600"/>
            <a:ext cx="742950" cy="704850"/>
          </a:xfrm>
          <a:prstGeom prst="straightConnector1">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179" name="直線コネクタ 178"/>
          <xdr:cNvCxnSpPr/>
        </xdr:nvCxnSpPr>
        <xdr:spPr bwMode="auto">
          <a:xfrm>
            <a:off x="11544300" y="66084450"/>
            <a:ext cx="1419225" cy="0"/>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182" name="直線コネクタ 181"/>
          <xdr:cNvCxnSpPr/>
        </xdr:nvCxnSpPr>
        <xdr:spPr bwMode="auto">
          <a:xfrm>
            <a:off x="11553825" y="67084575"/>
            <a:ext cx="1419225" cy="0"/>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183" name="直線矢印コネクタ 182"/>
          <xdr:cNvCxnSpPr/>
        </xdr:nvCxnSpPr>
        <xdr:spPr bwMode="auto">
          <a:xfrm flipH="1">
            <a:off x="12973050" y="65379600"/>
            <a:ext cx="742950" cy="704850"/>
          </a:xfrm>
          <a:prstGeom prst="straightConnector1">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184" name="直線矢印コネクタ 183"/>
          <xdr:cNvCxnSpPr/>
        </xdr:nvCxnSpPr>
        <xdr:spPr bwMode="auto">
          <a:xfrm flipH="1">
            <a:off x="12973050" y="66379725"/>
            <a:ext cx="742950" cy="704850"/>
          </a:xfrm>
          <a:prstGeom prst="straightConnector1">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19" name="直線コネクタ 18"/>
          <xdr:cNvCxnSpPr/>
        </xdr:nvCxnSpPr>
        <xdr:spPr bwMode="auto">
          <a:xfrm flipV="1">
            <a:off x="12287250" y="66093975"/>
            <a:ext cx="685800" cy="285751"/>
          </a:xfrm>
          <a:prstGeom prst="line">
            <a:avLst/>
          </a:prstGeom>
          <a:solidFill>
            <a:srgbClr xmlns:mc="http://schemas.openxmlformats.org/markup-compatibility/2006" xmlns:a14="http://schemas.microsoft.com/office/drawing/2010/main" val="FFFFFF" mc:Ignorable="a14" a14:legacySpreadsheetColorIndex="9"/>
          </a:solidFill>
          <a:ln w="28575" cap="flat" cmpd="sng" algn="ctr">
            <a:solidFill>
              <a:srgbClr val="FF0000"/>
            </a:solidFill>
            <a:prstDash val="solid"/>
            <a:round/>
            <a:headEnd type="none" w="med" len="med"/>
            <a:tailEnd type="triangl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21" name="直線コネクタ 20"/>
          <xdr:cNvCxnSpPr/>
        </xdr:nvCxnSpPr>
        <xdr:spPr bwMode="auto">
          <a:xfrm>
            <a:off x="12287250" y="66379725"/>
            <a:ext cx="685800" cy="704850"/>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val="FF0000"/>
            </a:solidFill>
            <a:prstDash val="dash"/>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193" name="直線コネクタ 192"/>
          <xdr:cNvCxnSpPr/>
        </xdr:nvCxnSpPr>
        <xdr:spPr bwMode="auto">
          <a:xfrm>
            <a:off x="12973050" y="66084450"/>
            <a:ext cx="0" cy="1000125"/>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194" name="直線コネクタ 193"/>
          <xdr:cNvCxnSpPr/>
        </xdr:nvCxnSpPr>
        <xdr:spPr bwMode="auto">
          <a:xfrm>
            <a:off x="11534775" y="66084450"/>
            <a:ext cx="0" cy="1000125"/>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66" name="直線コネクタ 65"/>
          <xdr:cNvCxnSpPr/>
        </xdr:nvCxnSpPr>
        <xdr:spPr bwMode="auto">
          <a:xfrm flipV="1">
            <a:off x="12287250" y="65389125"/>
            <a:ext cx="1419225" cy="990600"/>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chemeClr val="tx1"/>
            </a:solidFill>
            <a:prstDash val="dash"/>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68" name="直線コネクタ 67"/>
          <xdr:cNvCxnSpPr/>
        </xdr:nvCxnSpPr>
        <xdr:spPr bwMode="auto">
          <a:xfrm flipH="1" flipV="1">
            <a:off x="12106275" y="65160525"/>
            <a:ext cx="171451" cy="1209675"/>
          </a:xfrm>
          <a:prstGeom prst="line">
            <a:avLst/>
          </a:prstGeom>
          <a:solidFill>
            <a:srgbClr xmlns:mc="http://schemas.openxmlformats.org/markup-compatibility/2006" xmlns:a14="http://schemas.microsoft.com/office/drawing/2010/main" val="FFFFFF" mc:Ignorable="a14" a14:legacySpreadsheetColorIndex="9"/>
          </a:solidFill>
          <a:ln w="19050" cap="flat" cmpd="sng" algn="ctr">
            <a:solidFill>
              <a:srgbClr val="0000FF"/>
            </a:solidFill>
            <a:prstDash val="solid"/>
            <a:round/>
            <a:headEnd type="none" w="med" len="med"/>
            <a:tailEnd type="triangl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70" name="直線コネクタ 69"/>
          <xdr:cNvCxnSpPr/>
        </xdr:nvCxnSpPr>
        <xdr:spPr bwMode="auto">
          <a:xfrm flipV="1">
            <a:off x="12287250" y="66113025"/>
            <a:ext cx="1943100" cy="266700"/>
          </a:xfrm>
          <a:prstGeom prst="line">
            <a:avLst/>
          </a:prstGeom>
          <a:solidFill>
            <a:srgbClr xmlns:mc="http://schemas.openxmlformats.org/markup-compatibility/2006" xmlns:a14="http://schemas.microsoft.com/office/drawing/2010/main" val="FFFFFF" mc:Ignorable="a14" a14:legacySpreadsheetColorIndex="9"/>
          </a:solidFill>
          <a:ln w="19050" cap="flat" cmpd="sng" algn="ctr">
            <a:solidFill>
              <a:srgbClr val="0000FF"/>
            </a:solidFill>
            <a:prstDash val="solid"/>
            <a:round/>
            <a:headEnd type="none" w="med" len="med"/>
            <a:tailEnd type="triangl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209" name="直線矢印コネクタ 208"/>
          <xdr:cNvCxnSpPr/>
        </xdr:nvCxnSpPr>
        <xdr:spPr bwMode="auto">
          <a:xfrm flipH="1">
            <a:off x="11372850" y="66379725"/>
            <a:ext cx="923925" cy="857250"/>
          </a:xfrm>
          <a:prstGeom prst="straightConnector1">
            <a:avLst/>
          </a:prstGeom>
          <a:solidFill>
            <a:srgbClr xmlns:mc="http://schemas.openxmlformats.org/markup-compatibility/2006" xmlns:a14="http://schemas.microsoft.com/office/drawing/2010/main" val="FFFFFF" mc:Ignorable="a14" a14:legacySpreadsheetColorIndex="9"/>
          </a:solidFill>
          <a:ln w="19050" cap="flat" cmpd="sng" algn="ctr">
            <a:solidFill>
              <a:srgbClr val="0000FF"/>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274" name="直線コネクタ 273"/>
          <xdr:cNvCxnSpPr/>
        </xdr:nvCxnSpPr>
        <xdr:spPr bwMode="auto">
          <a:xfrm flipV="1">
            <a:off x="11430000" y="66093975"/>
            <a:ext cx="1543050" cy="209550"/>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val="0000FF"/>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288" name="直線コネクタ 287"/>
          <xdr:cNvCxnSpPr/>
        </xdr:nvCxnSpPr>
        <xdr:spPr bwMode="auto">
          <a:xfrm flipH="1" flipV="1">
            <a:off x="12973050" y="66103500"/>
            <a:ext cx="104775" cy="771525"/>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val="0000FF"/>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289" name="直線コネクタ 288"/>
          <xdr:cNvCxnSpPr/>
        </xdr:nvCxnSpPr>
        <xdr:spPr bwMode="auto">
          <a:xfrm flipH="1" flipV="1">
            <a:off x="11430000" y="66303525"/>
            <a:ext cx="104775" cy="771525"/>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val="0000FF"/>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290" name="直線コネクタ 289"/>
          <xdr:cNvCxnSpPr/>
        </xdr:nvCxnSpPr>
        <xdr:spPr bwMode="auto">
          <a:xfrm flipV="1">
            <a:off x="11534775" y="66875025"/>
            <a:ext cx="1543050" cy="209550"/>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val="0000FF"/>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291" name="直線コネクタ 290"/>
          <xdr:cNvCxnSpPr/>
        </xdr:nvCxnSpPr>
        <xdr:spPr bwMode="auto">
          <a:xfrm flipV="1">
            <a:off x="12163425" y="65389125"/>
            <a:ext cx="1543050" cy="209550"/>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val="0000FF"/>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292" name="直線矢印コネクタ 291"/>
          <xdr:cNvCxnSpPr/>
        </xdr:nvCxnSpPr>
        <xdr:spPr bwMode="auto">
          <a:xfrm flipH="1">
            <a:off x="12963525" y="65389125"/>
            <a:ext cx="742950" cy="704850"/>
          </a:xfrm>
          <a:prstGeom prst="straightConnector1">
            <a:avLst/>
          </a:prstGeom>
          <a:solidFill>
            <a:srgbClr xmlns:mc="http://schemas.openxmlformats.org/markup-compatibility/2006" xmlns:a14="http://schemas.microsoft.com/office/drawing/2010/main" val="FFFFFF" mc:Ignorable="a14" a14:legacySpreadsheetColorIndex="9"/>
          </a:solidFill>
          <a:ln w="9525" cap="flat" cmpd="sng" algn="ctr">
            <a:solidFill>
              <a:srgbClr val="0000FF"/>
            </a:solidFill>
            <a:prstDash val="solid"/>
            <a:round/>
            <a:headEnd type="none" w="med" len="med"/>
            <a:tailEnd type="non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293" name="直線コネクタ 292"/>
          <xdr:cNvCxnSpPr/>
        </xdr:nvCxnSpPr>
        <xdr:spPr bwMode="auto">
          <a:xfrm flipH="1" flipV="1">
            <a:off x="13716000" y="65398650"/>
            <a:ext cx="104775" cy="771525"/>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val="0000FF"/>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294" name="直線矢印コネクタ 293"/>
          <xdr:cNvCxnSpPr/>
        </xdr:nvCxnSpPr>
        <xdr:spPr bwMode="auto">
          <a:xfrm flipH="1">
            <a:off x="13077825" y="66170175"/>
            <a:ext cx="742950" cy="704850"/>
          </a:xfrm>
          <a:prstGeom prst="straightConnector1">
            <a:avLst/>
          </a:prstGeom>
          <a:solidFill>
            <a:srgbClr xmlns:mc="http://schemas.openxmlformats.org/markup-compatibility/2006" xmlns:a14="http://schemas.microsoft.com/office/drawing/2010/main" val="FFFFFF" mc:Ignorable="a14" a14:legacySpreadsheetColorIndex="9"/>
          </a:solidFill>
          <a:ln w="9525" cap="flat" cmpd="sng" algn="ctr">
            <a:solidFill>
              <a:srgbClr val="0000FF"/>
            </a:solidFill>
            <a:prstDash val="solid"/>
            <a:round/>
            <a:headEnd type="none" w="med" len="med"/>
            <a:tailEnd type="non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295" name="直線矢印コネクタ 294"/>
          <xdr:cNvCxnSpPr/>
        </xdr:nvCxnSpPr>
        <xdr:spPr bwMode="auto">
          <a:xfrm flipH="1">
            <a:off x="11439525" y="65589150"/>
            <a:ext cx="742950" cy="704850"/>
          </a:xfrm>
          <a:prstGeom prst="straightConnector1">
            <a:avLst/>
          </a:prstGeom>
          <a:solidFill>
            <a:srgbClr xmlns:mc="http://schemas.openxmlformats.org/markup-compatibility/2006" xmlns:a14="http://schemas.microsoft.com/office/drawing/2010/main" val="FFFFFF" mc:Ignorable="a14" a14:legacySpreadsheetColorIndex="9"/>
          </a:solidFill>
          <a:ln w="9525" cap="flat" cmpd="sng" algn="ctr">
            <a:solidFill>
              <a:srgbClr val="0000FF"/>
            </a:solidFill>
            <a:prstDash val="solid"/>
            <a:round/>
            <a:headEnd type="none" w="med" len="med"/>
            <a:tailEnd type="non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77" name="直線コネクタ 76"/>
          <xdr:cNvCxnSpPr/>
        </xdr:nvCxnSpPr>
        <xdr:spPr bwMode="auto">
          <a:xfrm>
            <a:off x="12277725" y="66379725"/>
            <a:ext cx="800100" cy="485775"/>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val="0000FF"/>
            </a:solidFill>
            <a:prstDash val="dash"/>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sp macro="" textlink="" fLocksText="0">
        <xdr:nvSpPr>
          <xdr:cNvPr id="296" name="Text 59"/>
          <xdr:cNvSpPr txBox="1">
            <a:spLocks noChangeArrowheads="1"/>
          </xdr:cNvSpPr>
        </xdr:nvSpPr>
        <xdr:spPr bwMode="auto">
          <a:xfrm>
            <a:off x="14506576" y="66284475"/>
            <a:ext cx="190500" cy="2381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F"/>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0" rIns="0" bIns="0" anchor="t"/>
          <a:lstStyle/>
          <a:p>
            <a:pPr algn="l" rtl="0">
              <a:defRPr sz="1000"/>
            </a:pPr>
            <a:r>
              <a:rPr lang="en-US" altLang="ja-JP" sz="1200" b="0" i="0" u="none" strike="noStrike" baseline="0">
                <a:solidFill>
                  <a:srgbClr val="000000"/>
                </a:solidFill>
                <a:latin typeface="Times New Roman"/>
                <a:cs typeface="Times New Roman"/>
              </a:rPr>
              <a:t>X''</a:t>
            </a:r>
            <a:endParaRPr lang="ja-JP" altLang="en-US" sz="1200" b="0" i="0" u="none" strike="noStrike" baseline="0">
              <a:solidFill>
                <a:srgbClr val="000000"/>
              </a:solidFill>
              <a:latin typeface="Times New Roman"/>
              <a:cs typeface="Times New Roman"/>
            </a:endParaRPr>
          </a:p>
        </xdr:txBody>
      </xdr:sp>
      <xdr:sp macro="" textlink="" fLocksText="0">
        <xdr:nvSpPr>
          <xdr:cNvPr id="297" name="Text 59"/>
          <xdr:cNvSpPr txBox="1">
            <a:spLocks noChangeArrowheads="1"/>
          </xdr:cNvSpPr>
        </xdr:nvSpPr>
        <xdr:spPr bwMode="auto">
          <a:xfrm>
            <a:off x="14316075" y="65989201"/>
            <a:ext cx="228600"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F"/>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0" rIns="0" bIns="0" anchor="t"/>
          <a:lstStyle/>
          <a:p>
            <a:pPr algn="l" rtl="0">
              <a:defRPr sz="1000"/>
            </a:pPr>
            <a:r>
              <a:rPr lang="en-US" altLang="ja-JP" sz="1200" b="0" i="0" u="none" strike="noStrike" baseline="0">
                <a:solidFill>
                  <a:srgbClr val="0000FF"/>
                </a:solidFill>
                <a:latin typeface="Times New Roman"/>
                <a:cs typeface="Times New Roman"/>
              </a:rPr>
              <a:t>x</a:t>
            </a:r>
            <a:endParaRPr lang="ja-JP" altLang="en-US" sz="1200" b="0" i="0" u="none" strike="noStrike" baseline="0">
              <a:solidFill>
                <a:srgbClr val="0000FF"/>
              </a:solidFill>
              <a:latin typeface="Times New Roman"/>
              <a:cs typeface="Times New Roman"/>
            </a:endParaRPr>
          </a:p>
        </xdr:txBody>
      </xdr:sp>
      <xdr:sp macro="" textlink="" fLocksText="0">
        <xdr:nvSpPr>
          <xdr:cNvPr id="298" name="Text 59"/>
          <xdr:cNvSpPr txBox="1">
            <a:spLocks noChangeArrowheads="1"/>
          </xdr:cNvSpPr>
        </xdr:nvSpPr>
        <xdr:spPr bwMode="auto">
          <a:xfrm>
            <a:off x="12220575" y="64760475"/>
            <a:ext cx="190500" cy="2381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F"/>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0" rIns="0" bIns="0" anchor="t"/>
          <a:lstStyle/>
          <a:p>
            <a:pPr algn="l" rtl="0">
              <a:defRPr sz="1000"/>
            </a:pPr>
            <a:r>
              <a:rPr lang="en-US" altLang="ja-JP" sz="1200" b="0" i="0" u="none" strike="noStrike" baseline="0">
                <a:solidFill>
                  <a:srgbClr val="000000"/>
                </a:solidFill>
                <a:latin typeface="Times New Roman"/>
                <a:cs typeface="Times New Roman"/>
              </a:rPr>
              <a:t>Y''</a:t>
            </a:r>
            <a:endParaRPr lang="ja-JP" altLang="en-US" sz="1200" b="0" i="0" u="none" strike="noStrike" baseline="0">
              <a:solidFill>
                <a:srgbClr val="000000"/>
              </a:solidFill>
              <a:latin typeface="Times New Roman"/>
              <a:cs typeface="Times New Roman"/>
            </a:endParaRPr>
          </a:p>
        </xdr:txBody>
      </xdr:sp>
      <xdr:sp macro="" textlink="" fLocksText="0">
        <xdr:nvSpPr>
          <xdr:cNvPr id="299" name="Text 59"/>
          <xdr:cNvSpPr txBox="1">
            <a:spLocks noChangeArrowheads="1"/>
          </xdr:cNvSpPr>
        </xdr:nvSpPr>
        <xdr:spPr bwMode="auto">
          <a:xfrm>
            <a:off x="11029949" y="67332225"/>
            <a:ext cx="457201" cy="2381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F"/>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0" rIns="0" bIns="0" anchor="t"/>
          <a:lstStyle/>
          <a:p>
            <a:pPr algn="l" rtl="0">
              <a:defRPr sz="1000"/>
            </a:pPr>
            <a:r>
              <a:rPr lang="en-US" altLang="ja-JP" sz="1200" b="0" i="0" u="none" strike="noStrike" baseline="0">
                <a:solidFill>
                  <a:srgbClr val="000000"/>
                </a:solidFill>
                <a:latin typeface="Times New Roman"/>
                <a:cs typeface="Times New Roman"/>
              </a:rPr>
              <a:t>Z'' , </a:t>
            </a:r>
            <a:r>
              <a:rPr lang="en-US" altLang="ja-JP" sz="1200" b="0" i="0" u="none" strike="noStrike" baseline="0">
                <a:solidFill>
                  <a:srgbClr val="0000FF"/>
                </a:solidFill>
                <a:latin typeface="Times New Roman"/>
                <a:cs typeface="Times New Roman"/>
              </a:rPr>
              <a:t>z</a:t>
            </a:r>
            <a:endParaRPr lang="ja-JP" altLang="en-US" sz="1200" b="0" i="0" u="none" strike="noStrike" baseline="0">
              <a:solidFill>
                <a:srgbClr val="0000FF"/>
              </a:solidFill>
              <a:latin typeface="Times New Roman"/>
              <a:cs typeface="Times New Roman"/>
            </a:endParaRPr>
          </a:p>
        </xdr:txBody>
      </xdr:sp>
      <xdr:sp macro="" textlink="" fLocksText="0">
        <xdr:nvSpPr>
          <xdr:cNvPr id="300" name="Text 59"/>
          <xdr:cNvSpPr txBox="1">
            <a:spLocks noChangeArrowheads="1"/>
          </xdr:cNvSpPr>
        </xdr:nvSpPr>
        <xdr:spPr bwMode="auto">
          <a:xfrm>
            <a:off x="11982450" y="64979550"/>
            <a:ext cx="123825" cy="1905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F"/>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0" rIns="0" bIns="0" anchor="t"/>
          <a:lstStyle/>
          <a:p>
            <a:pPr algn="l" rtl="0">
              <a:defRPr sz="1000"/>
            </a:pPr>
            <a:r>
              <a:rPr lang="en-US" altLang="ja-JP" sz="1200" b="0" i="0" u="none" strike="noStrike" baseline="0">
                <a:solidFill>
                  <a:srgbClr val="0000FF"/>
                </a:solidFill>
                <a:latin typeface="Times New Roman"/>
                <a:cs typeface="Times New Roman"/>
              </a:rPr>
              <a:t>y</a:t>
            </a:r>
            <a:endParaRPr lang="ja-JP" altLang="en-US" sz="1200" b="0" i="0" u="none" strike="noStrike" baseline="0">
              <a:solidFill>
                <a:srgbClr val="0000FF"/>
              </a:solidFill>
              <a:latin typeface="Times New Roman"/>
              <a:cs typeface="Times New Roman"/>
            </a:endParaRPr>
          </a:p>
        </xdr:txBody>
      </xdr:sp>
      <xdr:sp macro="" textlink="" fLocksText="0">
        <xdr:nvSpPr>
          <xdr:cNvPr id="302" name="Text 152"/>
          <xdr:cNvSpPr txBox="1">
            <a:spLocks noChangeArrowheads="1"/>
          </xdr:cNvSpPr>
        </xdr:nvSpPr>
        <xdr:spPr bwMode="auto">
          <a:xfrm>
            <a:off x="13115925" y="66027300"/>
            <a:ext cx="390526" cy="2476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F"/>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0" rIns="0" bIns="0" anchor="t"/>
          <a:lstStyle/>
          <a:p>
            <a:pPr algn="l" rtl="0">
              <a:defRPr sz="1000"/>
            </a:pPr>
            <a:r>
              <a:rPr lang="en-US" altLang="ja-JP" sz="1200" b="0" i="0" u="none" strike="noStrike" baseline="0">
                <a:solidFill>
                  <a:srgbClr val="FF0000"/>
                </a:solidFill>
                <a:latin typeface="+mn-ea"/>
                <a:ea typeface="+mn-ea"/>
                <a:cs typeface="Times New Roman"/>
              </a:rPr>
              <a:t>Ψy1</a:t>
            </a:r>
            <a:endParaRPr lang="ja-JP" altLang="en-US" sz="1200" b="0" i="0" u="none" strike="noStrike" baseline="0">
              <a:solidFill>
                <a:srgbClr val="FF0000"/>
              </a:solidFill>
              <a:latin typeface="Times New Roman"/>
              <a:cs typeface="Times New Roman"/>
            </a:endParaRPr>
          </a:p>
        </xdr:txBody>
      </xdr:sp>
      <xdr:sp macro="" textlink="" fLocksText="0">
        <xdr:nvSpPr>
          <xdr:cNvPr id="303" name="Text 165"/>
          <xdr:cNvSpPr txBox="1">
            <a:spLocks noChangeArrowheads="1"/>
          </xdr:cNvSpPr>
        </xdr:nvSpPr>
        <xdr:spPr bwMode="auto">
          <a:xfrm>
            <a:off x="13373101" y="65817750"/>
            <a:ext cx="361950" cy="2190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F"/>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0" rIns="0" bIns="0" anchor="t"/>
          <a:lstStyle/>
          <a:p>
            <a:pPr algn="l" rtl="0">
              <a:defRPr sz="1000"/>
            </a:pPr>
            <a:r>
              <a:rPr lang="ja-JP" altLang="en-US" sz="1200" b="0" i="0" u="none" strike="noStrike" baseline="0">
                <a:solidFill>
                  <a:srgbClr val="000000"/>
                </a:solidFill>
                <a:latin typeface="+mn-ea"/>
                <a:ea typeface="+mn-ea"/>
                <a:cs typeface="Times New Roman"/>
              </a:rPr>
              <a:t> </a:t>
            </a:r>
            <a:r>
              <a:rPr lang="en-US" altLang="ja-JP" sz="1200" b="0" i="0" u="none" strike="noStrike" baseline="0">
                <a:solidFill>
                  <a:srgbClr val="0000FF"/>
                </a:solidFill>
                <a:latin typeface="+mn-ea"/>
                <a:ea typeface="+mn-ea"/>
                <a:cs typeface="Times New Roman"/>
              </a:rPr>
              <a:t>ψy1</a:t>
            </a:r>
            <a:endParaRPr lang="ja-JP" altLang="en-US" sz="1200" b="0" i="0" u="none" strike="noStrike" baseline="0">
              <a:solidFill>
                <a:srgbClr val="0000FF"/>
              </a:solidFill>
              <a:latin typeface="+mn-ea"/>
              <a:ea typeface="+mn-ea"/>
              <a:cs typeface="Times New Roman"/>
            </a:endParaRPr>
          </a:p>
        </xdr:txBody>
      </xdr:sp>
      <xdr:sp macro="" textlink="">
        <xdr:nvSpPr>
          <xdr:cNvPr id="84" name="円弧 83"/>
          <xdr:cNvSpPr/>
        </xdr:nvSpPr>
        <xdr:spPr bwMode="auto">
          <a:xfrm>
            <a:off x="10601325" y="64693800"/>
            <a:ext cx="3476625" cy="3381375"/>
          </a:xfrm>
          <a:prstGeom prst="arc">
            <a:avLst>
              <a:gd name="adj1" fmla="val 21075952"/>
              <a:gd name="adj2" fmla="val 0"/>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triangl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sp macro="" textlink="">
        <xdr:nvSpPr>
          <xdr:cNvPr id="304" name="円弧 303"/>
          <xdr:cNvSpPr/>
        </xdr:nvSpPr>
        <xdr:spPr bwMode="auto">
          <a:xfrm>
            <a:off x="11410950" y="65512949"/>
            <a:ext cx="1733550" cy="1762125"/>
          </a:xfrm>
          <a:prstGeom prst="arc">
            <a:avLst>
              <a:gd name="adj1" fmla="val 19469041"/>
              <a:gd name="adj2" fmla="val 0"/>
            </a:avLst>
          </a:prstGeom>
          <a:noFill/>
          <a:ln w="9525" cap="flat" cmpd="sng" algn="ctr">
            <a:solidFill>
              <a:srgbClr val="FF0000"/>
            </a:solidFill>
            <a:prstDash val="solid"/>
            <a:round/>
            <a:headEnd type="triangl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sp macro="" textlink="">
        <xdr:nvSpPr>
          <xdr:cNvPr id="305" name="円弧 304"/>
          <xdr:cNvSpPr/>
        </xdr:nvSpPr>
        <xdr:spPr bwMode="auto">
          <a:xfrm>
            <a:off x="11058525" y="65170050"/>
            <a:ext cx="2438400" cy="2438400"/>
          </a:xfrm>
          <a:prstGeom prst="arc">
            <a:avLst>
              <a:gd name="adj1" fmla="val 19469041"/>
              <a:gd name="adj2" fmla="val 21071530"/>
            </a:avLst>
          </a:prstGeom>
          <a:noFill/>
          <a:ln w="9525" cap="flat" cmpd="sng" algn="ctr">
            <a:solidFill>
              <a:srgbClr val="0000FF"/>
            </a:solidFill>
            <a:prstDash val="solid"/>
            <a:round/>
            <a:headEnd type="triangl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sp macro="" textlink="">
        <xdr:nvSpPr>
          <xdr:cNvPr id="85" name="円弧 84"/>
          <xdr:cNvSpPr/>
        </xdr:nvSpPr>
        <xdr:spPr bwMode="auto">
          <a:xfrm rot="10800000">
            <a:off x="11830048" y="65998724"/>
            <a:ext cx="1009651" cy="561975"/>
          </a:xfrm>
          <a:prstGeom prst="arc">
            <a:avLst>
              <a:gd name="adj1" fmla="val 11590275"/>
              <a:gd name="adj2" fmla="val 14733862"/>
            </a:avLst>
          </a:prstGeom>
          <a:noFill/>
          <a:ln w="9525" cap="flat" cmpd="sng" algn="ctr">
            <a:solidFill>
              <a:srgbClr val="FF0000"/>
            </a:solidFill>
            <a:prstDash val="solid"/>
            <a:round/>
            <a:headEnd type="none" w="med" len="med"/>
            <a:tailEnd type="triangle" w="med" len="med"/>
          </a:ln>
          <a:effectLst/>
          <a:extLst/>
        </xdr:spPr>
        <xdr:txBody>
          <a:bodyPr vertOverflow="clip" horzOverflow="clip" wrap="square" lIns="18288" tIns="0" rIns="0" bIns="0" rtlCol="0" anchor="t" upright="1"/>
          <a:lstStyle/>
          <a:p>
            <a:pPr algn="l"/>
            <a:endParaRPr kumimoji="1" lang="ja-JP" altLang="en-US" sz="1100"/>
          </a:p>
        </xdr:txBody>
      </xdr:sp>
      <xdr:sp macro="" textlink="">
        <xdr:nvSpPr>
          <xdr:cNvPr id="86" name="円弧 85"/>
          <xdr:cNvSpPr/>
        </xdr:nvSpPr>
        <xdr:spPr bwMode="auto">
          <a:xfrm rot="10800000">
            <a:off x="11791948" y="65751073"/>
            <a:ext cx="1552575" cy="952501"/>
          </a:xfrm>
          <a:prstGeom prst="arc">
            <a:avLst>
              <a:gd name="adj1" fmla="val 10830869"/>
              <a:gd name="adj2" fmla="val 14580062"/>
            </a:avLst>
          </a:prstGeom>
          <a:noFill/>
          <a:ln w="9525" cap="flat" cmpd="sng" algn="ctr">
            <a:solidFill>
              <a:srgbClr val="0000FF"/>
            </a:solidFill>
            <a:prstDash val="solid"/>
            <a:round/>
            <a:headEnd type="none" w="med" len="med"/>
            <a:tailEnd type="triangle" w="med" len="med"/>
          </a:ln>
          <a:effectLst/>
          <a:extLst/>
        </xdr:spPr>
        <xdr:txBody>
          <a:bodyPr vertOverflow="clip" horzOverflow="clip" wrap="square" lIns="18288" tIns="0" rIns="0" bIns="0" rtlCol="0" anchor="t" upright="1"/>
          <a:lstStyle/>
          <a:p>
            <a:pPr algn="l"/>
            <a:endParaRPr kumimoji="1" lang="ja-JP" altLang="en-US" sz="1100"/>
          </a:p>
        </xdr:txBody>
      </xdr:sp>
      <xdr:sp macro="" textlink="" fLocksText="0">
        <xdr:nvSpPr>
          <xdr:cNvPr id="306" name="Text 152"/>
          <xdr:cNvSpPr txBox="1">
            <a:spLocks noChangeArrowheads="1"/>
          </xdr:cNvSpPr>
        </xdr:nvSpPr>
        <xdr:spPr bwMode="auto">
          <a:xfrm>
            <a:off x="14087475" y="66160650"/>
            <a:ext cx="428625" cy="2476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F"/>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0" rIns="0" bIns="0" anchor="t"/>
          <a:lstStyle/>
          <a:p>
            <a:pPr algn="l" rtl="0">
              <a:defRPr sz="1000"/>
            </a:pPr>
            <a:r>
              <a:rPr lang="en-US" altLang="ja-JP" sz="1200" b="0" i="0" u="none" strike="noStrike" baseline="0">
                <a:solidFill>
                  <a:srgbClr val="000000"/>
                </a:solidFill>
                <a:latin typeface="+mn-ea"/>
                <a:ea typeface="+mn-ea"/>
                <a:cs typeface="Times New Roman"/>
              </a:rPr>
              <a:t>φ1</a:t>
            </a:r>
            <a:endParaRPr lang="ja-JP" altLang="en-US" sz="1200" b="0" i="0" u="none" strike="noStrike" baseline="0">
              <a:solidFill>
                <a:srgbClr val="000000"/>
              </a:solidFill>
              <a:latin typeface="Times New Roman"/>
              <a:cs typeface="Times New Roman"/>
            </a:endParaRPr>
          </a:p>
        </xdr:txBody>
      </xdr:sp>
      <xdr:sp macro="" textlink="" fLocksText="0">
        <xdr:nvSpPr>
          <xdr:cNvPr id="308" name="Text 152"/>
          <xdr:cNvSpPr txBox="1">
            <a:spLocks noChangeArrowheads="1"/>
          </xdr:cNvSpPr>
        </xdr:nvSpPr>
        <xdr:spPr bwMode="auto">
          <a:xfrm>
            <a:off x="12706350" y="66474975"/>
            <a:ext cx="390526" cy="2476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F"/>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0" rIns="0" bIns="0" anchor="t"/>
          <a:lstStyle/>
          <a:p>
            <a:pPr algn="l" rtl="0">
              <a:defRPr sz="1000"/>
            </a:pPr>
            <a:r>
              <a:rPr lang="en-US" altLang="ja-JP" sz="1200" b="0" i="0" u="none" strike="noStrike" baseline="0">
                <a:solidFill>
                  <a:srgbClr val="FF0000"/>
                </a:solidFill>
                <a:latin typeface="+mn-ea"/>
                <a:ea typeface="+mn-ea"/>
                <a:cs typeface="Times New Roman"/>
              </a:rPr>
              <a:t>Ψz1</a:t>
            </a:r>
            <a:endParaRPr lang="ja-JP" altLang="en-US" sz="1200" b="0" i="0" u="none" strike="noStrike" baseline="0">
              <a:solidFill>
                <a:srgbClr val="FF0000"/>
              </a:solidFill>
              <a:latin typeface="Times New Roman"/>
              <a:cs typeface="Times New Roman"/>
            </a:endParaRPr>
          </a:p>
        </xdr:txBody>
      </xdr:sp>
      <xdr:sp macro="" textlink="" fLocksText="0">
        <xdr:nvSpPr>
          <xdr:cNvPr id="309" name="Text 165"/>
          <xdr:cNvSpPr txBox="1">
            <a:spLocks noChangeArrowheads="1"/>
          </xdr:cNvSpPr>
        </xdr:nvSpPr>
        <xdr:spPr bwMode="auto">
          <a:xfrm>
            <a:off x="13163550" y="66427350"/>
            <a:ext cx="361950" cy="2190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F"/>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0" rIns="0" bIns="0" anchor="t"/>
          <a:lstStyle/>
          <a:p>
            <a:pPr algn="l" rtl="0">
              <a:defRPr sz="1000"/>
            </a:pPr>
            <a:r>
              <a:rPr lang="ja-JP" altLang="en-US" sz="1200" b="0" i="0" u="none" strike="noStrike" baseline="0">
                <a:solidFill>
                  <a:srgbClr val="000000"/>
                </a:solidFill>
                <a:latin typeface="+mn-ea"/>
                <a:ea typeface="+mn-ea"/>
                <a:cs typeface="Times New Roman"/>
              </a:rPr>
              <a:t> </a:t>
            </a:r>
            <a:r>
              <a:rPr lang="en-US" altLang="ja-JP" sz="1200" b="0" i="0" u="none" strike="noStrike" baseline="0">
                <a:solidFill>
                  <a:srgbClr val="0000FF"/>
                </a:solidFill>
                <a:latin typeface="+mn-ea"/>
                <a:ea typeface="+mn-ea"/>
                <a:cs typeface="Times New Roman"/>
              </a:rPr>
              <a:t>ψz1</a:t>
            </a:r>
            <a:endParaRPr lang="ja-JP" altLang="en-US" sz="1200" b="0" i="0" u="none" strike="noStrike" baseline="0">
              <a:solidFill>
                <a:srgbClr val="0000FF"/>
              </a:solidFill>
              <a:latin typeface="+mn-ea"/>
              <a:ea typeface="+mn-ea"/>
              <a:cs typeface="Times New Roman"/>
            </a:endParaRPr>
          </a:p>
        </xdr:txBody>
      </xdr:sp>
      <xdr:cxnSp macro="">
        <xdr:nvCxnSpPr>
          <xdr:cNvPr id="88" name="直線コネクタ 87"/>
          <xdr:cNvCxnSpPr/>
        </xdr:nvCxnSpPr>
        <xdr:spPr bwMode="auto">
          <a:xfrm>
            <a:off x="11553825" y="67141725"/>
            <a:ext cx="85725" cy="600075"/>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chemeClr val="bg1">
                <a:lumMod val="5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310" name="直線コネクタ 309"/>
          <xdr:cNvCxnSpPr/>
        </xdr:nvCxnSpPr>
        <xdr:spPr bwMode="auto">
          <a:xfrm>
            <a:off x="13087350" y="66913125"/>
            <a:ext cx="85725" cy="600075"/>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chemeClr val="bg1">
                <a:lumMod val="5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311" name="直線コネクタ 310"/>
          <xdr:cNvCxnSpPr/>
        </xdr:nvCxnSpPr>
        <xdr:spPr bwMode="auto">
          <a:xfrm flipV="1">
            <a:off x="11649075" y="67513200"/>
            <a:ext cx="1504950" cy="200026"/>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chemeClr val="bg1">
                <a:lumMod val="50000"/>
              </a:schemeClr>
            </a:solidFill>
            <a:prstDash val="solid"/>
            <a:round/>
            <a:headEnd type="none" w="med" len="med"/>
            <a:tailEnd type="triangl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312" name="直線コネクタ 311"/>
          <xdr:cNvCxnSpPr/>
        </xdr:nvCxnSpPr>
        <xdr:spPr bwMode="auto">
          <a:xfrm>
            <a:off x="11534775" y="67160775"/>
            <a:ext cx="0" cy="266700"/>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chemeClr val="bg1">
                <a:lumMod val="5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313" name="直線コネクタ 312"/>
          <xdr:cNvCxnSpPr/>
        </xdr:nvCxnSpPr>
        <xdr:spPr bwMode="auto">
          <a:xfrm>
            <a:off x="12973050" y="67132200"/>
            <a:ext cx="0" cy="266700"/>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chemeClr val="bg1">
                <a:lumMod val="5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314" name="直線コネクタ 313"/>
          <xdr:cNvCxnSpPr/>
        </xdr:nvCxnSpPr>
        <xdr:spPr bwMode="auto">
          <a:xfrm>
            <a:off x="11534775" y="67351275"/>
            <a:ext cx="1419225" cy="0"/>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chemeClr val="bg1">
                <a:lumMod val="50000"/>
              </a:schemeClr>
            </a:solidFill>
            <a:prstDash val="solid"/>
            <a:round/>
            <a:headEnd type="none" w="med" len="med"/>
            <a:tailEnd type="triangl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315" name="直線コネクタ 314"/>
          <xdr:cNvCxnSpPr/>
        </xdr:nvCxnSpPr>
        <xdr:spPr bwMode="auto">
          <a:xfrm>
            <a:off x="11734800" y="66379725"/>
            <a:ext cx="504825" cy="0"/>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chemeClr val="bg1">
                <a:lumMod val="5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316" name="直線コネクタ 315"/>
          <xdr:cNvCxnSpPr/>
        </xdr:nvCxnSpPr>
        <xdr:spPr bwMode="auto">
          <a:xfrm>
            <a:off x="10972800" y="67084575"/>
            <a:ext cx="504825" cy="0"/>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chemeClr val="bg1">
                <a:lumMod val="5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317" name="直線矢印コネクタ 316"/>
          <xdr:cNvCxnSpPr/>
        </xdr:nvCxnSpPr>
        <xdr:spPr bwMode="auto">
          <a:xfrm flipH="1">
            <a:off x="11096625" y="66379725"/>
            <a:ext cx="742950" cy="704850"/>
          </a:xfrm>
          <a:prstGeom prst="straightConnector1">
            <a:avLst/>
          </a:prstGeom>
          <a:solidFill>
            <a:srgbClr xmlns:mc="http://schemas.openxmlformats.org/markup-compatibility/2006" xmlns:a14="http://schemas.microsoft.com/office/drawing/2010/main" val="FFFFFF" mc:Ignorable="a14" a14:legacySpreadsheetColorIndex="9"/>
          </a:solidFill>
          <a:ln w="9525" cap="flat" cmpd="sng" algn="ctr">
            <a:solidFill>
              <a:schemeClr val="bg1">
                <a:lumMod val="50000"/>
              </a:schemeClr>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sp macro="" textlink="" fLocksText="0">
        <xdr:nvSpPr>
          <xdr:cNvPr id="318" name="Text 59"/>
          <xdr:cNvSpPr txBox="1">
            <a:spLocks noChangeArrowheads="1"/>
          </xdr:cNvSpPr>
        </xdr:nvSpPr>
        <xdr:spPr bwMode="auto">
          <a:xfrm>
            <a:off x="11658600" y="66532125"/>
            <a:ext cx="447675" cy="2381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F"/>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0" rIns="0" bIns="0" anchor="t"/>
          <a:lstStyle/>
          <a:p>
            <a:pPr algn="l" rtl="0">
              <a:defRPr sz="1000"/>
            </a:pPr>
            <a:r>
              <a:rPr lang="en-US" altLang="ja-JP" sz="1200" b="0" i="0" u="none" strike="noStrike" baseline="0">
                <a:solidFill>
                  <a:srgbClr val="000000"/>
                </a:solidFill>
                <a:latin typeface="Times New Roman"/>
                <a:cs typeface="Times New Roman"/>
              </a:rPr>
              <a:t>Mz1''</a:t>
            </a:r>
            <a:endParaRPr lang="ja-JP" altLang="en-US" sz="1200" b="0" i="0" u="none" strike="noStrike" baseline="0">
              <a:solidFill>
                <a:srgbClr val="000000"/>
              </a:solidFill>
              <a:latin typeface="Times New Roman"/>
              <a:cs typeface="Times New Roman"/>
            </a:endParaRPr>
          </a:p>
        </xdr:txBody>
      </xdr:sp>
      <xdr:sp macro="" textlink="" fLocksText="0">
        <xdr:nvSpPr>
          <xdr:cNvPr id="319" name="Text 59"/>
          <xdr:cNvSpPr txBox="1">
            <a:spLocks noChangeArrowheads="1"/>
          </xdr:cNvSpPr>
        </xdr:nvSpPr>
        <xdr:spPr bwMode="auto">
          <a:xfrm>
            <a:off x="12172949" y="67189350"/>
            <a:ext cx="504825" cy="2381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F"/>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0" rIns="0" bIns="0" anchor="t"/>
          <a:lstStyle/>
          <a:p>
            <a:pPr algn="l" rtl="0">
              <a:defRPr sz="1000"/>
            </a:pPr>
            <a:r>
              <a:rPr lang="en-US" altLang="ja-JP" sz="1200" b="0" i="0" u="none" strike="noStrike" baseline="0">
                <a:solidFill>
                  <a:srgbClr val="000000"/>
                </a:solidFill>
                <a:latin typeface="Times New Roman"/>
                <a:cs typeface="Times New Roman"/>
              </a:rPr>
              <a:t>Xm=1</a:t>
            </a:r>
            <a:endParaRPr lang="ja-JP" altLang="en-US" sz="1200" b="0" i="0" u="none" strike="noStrike" baseline="0">
              <a:solidFill>
                <a:srgbClr val="000000"/>
              </a:solidFill>
              <a:latin typeface="Times New Roman"/>
              <a:cs typeface="Times New Roman"/>
            </a:endParaRPr>
          </a:p>
        </xdr:txBody>
      </xdr:sp>
      <xdr:sp macro="" textlink="" fLocksText="0">
        <xdr:nvSpPr>
          <xdr:cNvPr id="320" name="Text 59"/>
          <xdr:cNvSpPr txBox="1">
            <a:spLocks noChangeArrowheads="1"/>
          </xdr:cNvSpPr>
        </xdr:nvSpPr>
        <xdr:spPr bwMode="auto">
          <a:xfrm rot="21011635">
            <a:off x="12248357" y="67418239"/>
            <a:ext cx="394207" cy="2381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F"/>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0" rIns="0" bIns="0" anchor="t"/>
          <a:lstStyle/>
          <a:p>
            <a:pPr algn="l" rtl="0">
              <a:defRPr sz="1000"/>
            </a:pPr>
            <a:r>
              <a:rPr lang="en-US" altLang="ja-JP" sz="1200" b="0" i="0" u="none" strike="noStrike" baseline="0">
                <a:solidFill>
                  <a:srgbClr val="000000"/>
                </a:solidFill>
                <a:latin typeface="Times New Roman"/>
                <a:cs typeface="Times New Roman"/>
              </a:rPr>
              <a:t>xM</a:t>
            </a:r>
            <a:endParaRPr lang="ja-JP" altLang="en-US" sz="1200" b="0" i="0" u="none" strike="noStrike" baseline="0">
              <a:solidFill>
                <a:srgbClr val="000000"/>
              </a:solidFill>
              <a:latin typeface="Times New Roman"/>
              <a:cs typeface="Times New Roman"/>
            </a:endParaRPr>
          </a:p>
        </xdr:txBody>
      </xdr:sp>
      <xdr:cxnSp macro="">
        <xdr:nvCxnSpPr>
          <xdr:cNvPr id="321" name="直線コネクタ 320"/>
          <xdr:cNvCxnSpPr/>
        </xdr:nvCxnSpPr>
        <xdr:spPr bwMode="auto">
          <a:xfrm>
            <a:off x="10982325" y="66084450"/>
            <a:ext cx="504825" cy="0"/>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chemeClr val="bg1">
                <a:lumMod val="5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322" name="直線コネクタ 321"/>
          <xdr:cNvCxnSpPr/>
        </xdr:nvCxnSpPr>
        <xdr:spPr bwMode="auto">
          <a:xfrm>
            <a:off x="11020425" y="66084450"/>
            <a:ext cx="0" cy="1000125"/>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chemeClr val="bg1">
                <a:lumMod val="50000"/>
              </a:schemeClr>
            </a:solidFill>
            <a:prstDash val="solid"/>
            <a:round/>
            <a:headEnd type="triangl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sp macro="" textlink="" fLocksText="0">
        <xdr:nvSpPr>
          <xdr:cNvPr id="323" name="Text 59"/>
          <xdr:cNvSpPr txBox="1">
            <a:spLocks noChangeArrowheads="1"/>
          </xdr:cNvSpPr>
        </xdr:nvSpPr>
        <xdr:spPr bwMode="auto">
          <a:xfrm>
            <a:off x="11049000" y="66484500"/>
            <a:ext cx="447675" cy="2381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F"/>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0" rIns="0" bIns="0" anchor="t"/>
          <a:lstStyle/>
          <a:p>
            <a:pPr algn="l" rtl="0">
              <a:defRPr sz="1000"/>
            </a:pPr>
            <a:r>
              <a:rPr lang="en-US" altLang="ja-JP" sz="1200" b="0" i="0" u="none" strike="noStrike" baseline="0">
                <a:solidFill>
                  <a:srgbClr val="000000"/>
                </a:solidFill>
                <a:latin typeface="Times New Roman"/>
                <a:cs typeface="Times New Roman"/>
              </a:rPr>
              <a:t>My1''</a:t>
            </a:r>
            <a:endParaRPr lang="ja-JP" altLang="en-US" sz="1200" b="0" i="0" u="none" strike="noStrike" baseline="0">
              <a:solidFill>
                <a:srgbClr val="000000"/>
              </a:solidFill>
              <a:latin typeface="Times New Roman"/>
              <a:cs typeface="Times New Roman"/>
            </a:endParaRPr>
          </a:p>
        </xdr:txBody>
      </xdr:sp>
    </xdr:grpSp>
    <xdr:clientData/>
  </xdr:twoCellAnchor>
  <xdr:twoCellAnchor>
    <xdr:from>
      <xdr:col>11</xdr:col>
      <xdr:colOff>95250</xdr:colOff>
      <xdr:row>393</xdr:row>
      <xdr:rowOff>104776</xdr:rowOff>
    </xdr:from>
    <xdr:to>
      <xdr:col>19</xdr:col>
      <xdr:colOff>247650</xdr:colOff>
      <xdr:row>416</xdr:row>
      <xdr:rowOff>114300</xdr:rowOff>
    </xdr:to>
    <xdr:grpSp>
      <xdr:nvGrpSpPr>
        <xdr:cNvPr id="5" name="グループ化 4"/>
        <xdr:cNvGrpSpPr/>
      </xdr:nvGrpSpPr>
      <xdr:grpSpPr>
        <a:xfrm>
          <a:off x="7458075" y="63741301"/>
          <a:ext cx="7010400" cy="3733799"/>
          <a:chOff x="10163175" y="54502051"/>
          <a:chExt cx="7010400" cy="3733799"/>
        </a:xfrm>
      </xdr:grpSpPr>
      <xdr:sp macro="" textlink="">
        <xdr:nvSpPr>
          <xdr:cNvPr id="215" name="AutoShape 1"/>
          <xdr:cNvSpPr>
            <a:spLocks noChangeArrowheads="1"/>
          </xdr:cNvSpPr>
        </xdr:nvSpPr>
        <xdr:spPr bwMode="auto">
          <a:xfrm rot="16200000">
            <a:off x="12658725" y="54616351"/>
            <a:ext cx="3733799" cy="3505200"/>
          </a:xfrm>
          <a:custGeom>
            <a:avLst/>
            <a:gdLst>
              <a:gd name="T0" fmla="*/ 2147483647 w 21600"/>
              <a:gd name="T1" fmla="*/ 0 h 21600"/>
              <a:gd name="T2" fmla="*/ 2147483647 w 21600"/>
              <a:gd name="T3" fmla="*/ 2147483647 h 21600"/>
              <a:gd name="T4" fmla="*/ 2147483647 w 21600"/>
              <a:gd name="T5" fmla="*/ 2147483647 h 21600"/>
              <a:gd name="T6" fmla="*/ 2147483647 w 21600"/>
              <a:gd name="T7" fmla="*/ 2147483647 h 21600"/>
              <a:gd name="T8" fmla="*/ 0 60000 65536"/>
              <a:gd name="T9" fmla="*/ 0 60000 65536"/>
              <a:gd name="T10" fmla="*/ 0 60000 65536"/>
              <a:gd name="T11" fmla="*/ 0 60000 65536"/>
              <a:gd name="T12" fmla="*/ 1639 w 21600"/>
              <a:gd name="T13" fmla="*/ 0 h 21600"/>
              <a:gd name="T14" fmla="*/ 19961 w 21600"/>
              <a:gd name="T15" fmla="*/ 7938 h 21600"/>
            </a:gdLst>
            <a:ahLst/>
            <a:cxnLst>
              <a:cxn ang="T8">
                <a:pos x="T0" y="T1"/>
              </a:cxn>
              <a:cxn ang="T9">
                <a:pos x="T2" y="T3"/>
              </a:cxn>
              <a:cxn ang="T10">
                <a:pos x="T4" y="T5"/>
              </a:cxn>
              <a:cxn ang="T11">
                <a:pos x="T6" y="T7"/>
              </a:cxn>
            </a:cxnLst>
            <a:rect l="T12" t="T13" r="T14" b="T15"/>
            <a:pathLst>
              <a:path w="21600" h="21600">
                <a:moveTo>
                  <a:pt x="6943" y="7012"/>
                </a:moveTo>
                <a:cubicBezTo>
                  <a:pt x="7959" y="5977"/>
                  <a:pt x="9349" y="5394"/>
                  <a:pt x="10800" y="5395"/>
                </a:cubicBezTo>
                <a:cubicBezTo>
                  <a:pt x="12250" y="5395"/>
                  <a:pt x="13640" y="5977"/>
                  <a:pt x="14656" y="7012"/>
                </a:cubicBezTo>
                <a:lnTo>
                  <a:pt x="18505" y="3232"/>
                </a:lnTo>
                <a:cubicBezTo>
                  <a:pt x="16474" y="1164"/>
                  <a:pt x="13698" y="-1"/>
                  <a:pt x="10799" y="0"/>
                </a:cubicBezTo>
                <a:cubicBezTo>
                  <a:pt x="7901" y="0"/>
                  <a:pt x="5125" y="1164"/>
                  <a:pt x="3094" y="3232"/>
                </a:cubicBezTo>
                <a:lnTo>
                  <a:pt x="6943" y="7012"/>
                </a:lnTo>
                <a:close/>
              </a:path>
            </a:pathLst>
          </a:custGeom>
          <a:noFill/>
          <a:ln w="9360" cap="flat">
            <a:solidFill>
              <a:srgbClr val="000000"/>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216" name="Line 100"/>
          <xdr:cNvSpPr>
            <a:spLocks noChangeShapeType="1"/>
          </xdr:cNvSpPr>
        </xdr:nvSpPr>
        <xdr:spPr bwMode="auto">
          <a:xfrm>
            <a:off x="14878050" y="56374300"/>
            <a:ext cx="1676400" cy="0"/>
          </a:xfrm>
          <a:prstGeom prst="line">
            <a:avLst/>
          </a:prstGeom>
          <a:noFill/>
          <a:ln w="9360">
            <a:solidFill>
              <a:srgbClr val="000000"/>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217" name="Line 101"/>
          <xdr:cNvSpPr>
            <a:spLocks noChangeShapeType="1"/>
          </xdr:cNvSpPr>
        </xdr:nvSpPr>
        <xdr:spPr bwMode="auto">
          <a:xfrm>
            <a:off x="12763500" y="55828673"/>
            <a:ext cx="9525" cy="1059158"/>
          </a:xfrm>
          <a:prstGeom prst="line">
            <a:avLst/>
          </a:prstGeom>
          <a:noFill/>
          <a:ln w="9360">
            <a:solidFill>
              <a:srgbClr val="80808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219" name="Line 103"/>
          <xdr:cNvSpPr>
            <a:spLocks noChangeShapeType="1"/>
          </xdr:cNvSpPr>
        </xdr:nvSpPr>
        <xdr:spPr bwMode="auto">
          <a:xfrm>
            <a:off x="15354300" y="55828673"/>
            <a:ext cx="0" cy="1080555"/>
          </a:xfrm>
          <a:prstGeom prst="line">
            <a:avLst/>
          </a:prstGeom>
          <a:noFill/>
          <a:ln w="9360">
            <a:solidFill>
              <a:srgbClr val="80808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220" name="Line 104"/>
          <xdr:cNvSpPr>
            <a:spLocks noChangeShapeType="1"/>
          </xdr:cNvSpPr>
        </xdr:nvSpPr>
        <xdr:spPr bwMode="auto">
          <a:xfrm flipV="1">
            <a:off x="11153775" y="56374300"/>
            <a:ext cx="2962275" cy="0"/>
          </a:xfrm>
          <a:prstGeom prst="line">
            <a:avLst/>
          </a:prstGeom>
          <a:noFill/>
          <a:ln w="936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221" name="Line 105"/>
          <xdr:cNvSpPr>
            <a:spLocks noChangeShapeType="1"/>
          </xdr:cNvSpPr>
        </xdr:nvSpPr>
        <xdr:spPr bwMode="auto">
          <a:xfrm>
            <a:off x="14125575" y="56374300"/>
            <a:ext cx="762000" cy="0"/>
          </a:xfrm>
          <a:prstGeom prst="line">
            <a:avLst/>
          </a:prstGeom>
          <a:noFill/>
          <a:ln w="9360">
            <a:solidFill>
              <a:srgbClr val="000000"/>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fLocksText="0">
        <xdr:nvSpPr>
          <xdr:cNvPr id="222" name="Text 59"/>
          <xdr:cNvSpPr txBox="1">
            <a:spLocks noChangeArrowheads="1"/>
          </xdr:cNvSpPr>
        </xdr:nvSpPr>
        <xdr:spPr bwMode="auto">
          <a:xfrm>
            <a:off x="16687800" y="56288711"/>
            <a:ext cx="485775" cy="213971"/>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F"/>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0" rIns="0" bIns="0" anchor="t"/>
          <a:lstStyle/>
          <a:p>
            <a:pPr algn="l" rtl="0">
              <a:defRPr sz="1000"/>
            </a:pPr>
            <a:r>
              <a:rPr lang="ja-JP" altLang="en-US" sz="1200" b="0" i="0" u="none" strike="noStrike" baseline="0">
                <a:solidFill>
                  <a:srgbClr val="000000"/>
                </a:solidFill>
                <a:latin typeface="Times New Roman"/>
                <a:cs typeface="Times New Roman"/>
              </a:rPr>
              <a:t>X</a:t>
            </a:r>
          </a:p>
          <a:p>
            <a:pPr algn="l" rtl="0">
              <a:defRPr sz="1000"/>
            </a:pPr>
            <a:endParaRPr lang="ja-JP" altLang="en-US" sz="1200" b="0" i="0" u="none" strike="noStrike" baseline="0">
              <a:solidFill>
                <a:srgbClr val="000000"/>
              </a:solidFill>
              <a:latin typeface="Times New Roman"/>
              <a:cs typeface="Times New Roman"/>
            </a:endParaRPr>
          </a:p>
        </xdr:txBody>
      </xdr:sp>
      <xdr:sp macro="" textlink="">
        <xdr:nvSpPr>
          <xdr:cNvPr id="223" name="Line 107"/>
          <xdr:cNvSpPr>
            <a:spLocks noChangeShapeType="1"/>
          </xdr:cNvSpPr>
        </xdr:nvSpPr>
        <xdr:spPr bwMode="auto">
          <a:xfrm flipV="1">
            <a:off x="11601450" y="55657496"/>
            <a:ext cx="0" cy="706105"/>
          </a:xfrm>
          <a:prstGeom prst="line">
            <a:avLst/>
          </a:prstGeom>
          <a:noFill/>
          <a:ln w="936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fLocksText="0">
        <xdr:nvSpPr>
          <xdr:cNvPr id="224" name="Text 59"/>
          <xdr:cNvSpPr txBox="1">
            <a:spLocks noChangeArrowheads="1"/>
          </xdr:cNvSpPr>
        </xdr:nvSpPr>
        <xdr:spPr bwMode="auto">
          <a:xfrm>
            <a:off x="12687300" y="55561209"/>
            <a:ext cx="485775" cy="203273"/>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F"/>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0" rIns="0" bIns="0" anchor="t"/>
          <a:lstStyle/>
          <a:p>
            <a:pPr algn="l" rtl="0">
              <a:defRPr sz="1000"/>
            </a:pPr>
            <a:r>
              <a:rPr lang="ja-JP" altLang="en-US" sz="1200" b="0" i="0" u="none" strike="noStrike" baseline="0">
                <a:solidFill>
                  <a:srgbClr val="000000"/>
                </a:solidFill>
                <a:latin typeface="Times New Roman"/>
                <a:cs typeface="Times New Roman"/>
              </a:rPr>
              <a:t>y</a:t>
            </a:r>
          </a:p>
        </xdr:txBody>
      </xdr:sp>
      <xdr:sp macro="" textlink="">
        <xdr:nvSpPr>
          <xdr:cNvPr id="225" name="Line 110"/>
          <xdr:cNvSpPr>
            <a:spLocks noChangeShapeType="1"/>
          </xdr:cNvSpPr>
        </xdr:nvSpPr>
        <xdr:spPr bwMode="auto">
          <a:xfrm>
            <a:off x="12763500" y="56374300"/>
            <a:ext cx="485775" cy="0"/>
          </a:xfrm>
          <a:prstGeom prst="line">
            <a:avLst/>
          </a:prstGeom>
          <a:noFill/>
          <a:ln w="9360">
            <a:solidFill>
              <a:srgbClr val="0000FF"/>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226" name="Line 111"/>
          <xdr:cNvSpPr>
            <a:spLocks noChangeShapeType="1"/>
          </xdr:cNvSpPr>
        </xdr:nvSpPr>
        <xdr:spPr bwMode="auto">
          <a:xfrm flipV="1">
            <a:off x="12763500" y="55796577"/>
            <a:ext cx="0" cy="567024"/>
          </a:xfrm>
          <a:prstGeom prst="line">
            <a:avLst/>
          </a:prstGeom>
          <a:noFill/>
          <a:ln w="9360">
            <a:solidFill>
              <a:srgbClr val="0000FF"/>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fLocksText="0">
        <xdr:nvSpPr>
          <xdr:cNvPr id="227" name="Text 59"/>
          <xdr:cNvSpPr txBox="1">
            <a:spLocks noChangeArrowheads="1"/>
          </xdr:cNvSpPr>
        </xdr:nvSpPr>
        <xdr:spPr bwMode="auto">
          <a:xfrm>
            <a:off x="13268325" y="56192424"/>
            <a:ext cx="209550" cy="213971"/>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F"/>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0" rIns="0" bIns="0" anchor="t"/>
          <a:lstStyle/>
          <a:p>
            <a:pPr algn="l" rtl="0">
              <a:defRPr sz="1000"/>
            </a:pPr>
            <a:r>
              <a:rPr lang="ja-JP" altLang="en-US" sz="1200" b="0" i="0" u="none" strike="noStrike" baseline="0">
                <a:solidFill>
                  <a:srgbClr val="000000"/>
                </a:solidFill>
                <a:latin typeface="Times New Roman"/>
                <a:cs typeface="Times New Roman"/>
              </a:rPr>
              <a:t>x</a:t>
            </a:r>
          </a:p>
        </xdr:txBody>
      </xdr:sp>
      <xdr:sp macro="" textlink="">
        <xdr:nvSpPr>
          <xdr:cNvPr id="228" name="Line 113"/>
          <xdr:cNvSpPr>
            <a:spLocks noChangeShapeType="1"/>
          </xdr:cNvSpPr>
        </xdr:nvSpPr>
        <xdr:spPr bwMode="auto">
          <a:xfrm flipV="1">
            <a:off x="11687175" y="55946357"/>
            <a:ext cx="1143000" cy="213971"/>
          </a:xfrm>
          <a:prstGeom prst="line">
            <a:avLst/>
          </a:prstGeom>
          <a:noFill/>
          <a:ln w="9360">
            <a:solidFill>
              <a:srgbClr val="FF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229" name="Line 114"/>
          <xdr:cNvSpPr>
            <a:spLocks noChangeShapeType="1"/>
          </xdr:cNvSpPr>
        </xdr:nvSpPr>
        <xdr:spPr bwMode="auto">
          <a:xfrm>
            <a:off x="12820650" y="55946357"/>
            <a:ext cx="866775" cy="171177"/>
          </a:xfrm>
          <a:prstGeom prst="line">
            <a:avLst/>
          </a:prstGeom>
          <a:noFill/>
          <a:ln w="9360">
            <a:solidFill>
              <a:srgbClr val="FF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230" name="Line 115"/>
          <xdr:cNvSpPr>
            <a:spLocks noChangeShapeType="1"/>
          </xdr:cNvSpPr>
        </xdr:nvSpPr>
        <xdr:spPr bwMode="auto">
          <a:xfrm flipH="1">
            <a:off x="13668375" y="56096137"/>
            <a:ext cx="495300" cy="21397"/>
          </a:xfrm>
          <a:prstGeom prst="line">
            <a:avLst/>
          </a:prstGeom>
          <a:noFill/>
          <a:ln w="9360">
            <a:solidFill>
              <a:srgbClr val="FF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231" name="Line 116"/>
          <xdr:cNvSpPr>
            <a:spLocks noChangeShapeType="1"/>
          </xdr:cNvSpPr>
        </xdr:nvSpPr>
        <xdr:spPr bwMode="auto">
          <a:xfrm flipV="1">
            <a:off x="14954250" y="55957056"/>
            <a:ext cx="361950" cy="117684"/>
          </a:xfrm>
          <a:prstGeom prst="line">
            <a:avLst/>
          </a:prstGeom>
          <a:noFill/>
          <a:ln w="9360">
            <a:solidFill>
              <a:srgbClr val="FF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232" name="Line 118"/>
          <xdr:cNvSpPr>
            <a:spLocks noChangeShapeType="1"/>
          </xdr:cNvSpPr>
        </xdr:nvSpPr>
        <xdr:spPr bwMode="auto">
          <a:xfrm flipH="1">
            <a:off x="14687550" y="56074740"/>
            <a:ext cx="295275" cy="96287"/>
          </a:xfrm>
          <a:prstGeom prst="line">
            <a:avLst/>
          </a:prstGeom>
          <a:noFill/>
          <a:ln w="9360">
            <a:solidFill>
              <a:srgbClr val="FF0000"/>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233" name="Line 119"/>
          <xdr:cNvSpPr>
            <a:spLocks noChangeShapeType="1"/>
          </xdr:cNvSpPr>
        </xdr:nvSpPr>
        <xdr:spPr bwMode="auto">
          <a:xfrm>
            <a:off x="15297150" y="55957056"/>
            <a:ext cx="542925" cy="96287"/>
          </a:xfrm>
          <a:prstGeom prst="line">
            <a:avLst/>
          </a:prstGeom>
          <a:noFill/>
          <a:ln w="9360">
            <a:solidFill>
              <a:srgbClr val="FF0000"/>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234" name="Line 120"/>
          <xdr:cNvSpPr>
            <a:spLocks noChangeShapeType="1"/>
          </xdr:cNvSpPr>
        </xdr:nvSpPr>
        <xdr:spPr bwMode="auto">
          <a:xfrm>
            <a:off x="11630025" y="56877132"/>
            <a:ext cx="1133475" cy="0"/>
          </a:xfrm>
          <a:prstGeom prst="line">
            <a:avLst/>
          </a:prstGeom>
          <a:noFill/>
          <a:ln w="9360">
            <a:solidFill>
              <a:srgbClr val="808080"/>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236" name="Line 122"/>
          <xdr:cNvSpPr>
            <a:spLocks noChangeShapeType="1"/>
          </xdr:cNvSpPr>
        </xdr:nvSpPr>
        <xdr:spPr bwMode="auto">
          <a:xfrm>
            <a:off x="13658850" y="56877132"/>
            <a:ext cx="600075" cy="0"/>
          </a:xfrm>
          <a:prstGeom prst="line">
            <a:avLst/>
          </a:prstGeom>
          <a:noFill/>
          <a:ln w="9360">
            <a:solidFill>
              <a:srgbClr val="80808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237" name="Line 123"/>
          <xdr:cNvSpPr>
            <a:spLocks noChangeShapeType="1"/>
          </xdr:cNvSpPr>
        </xdr:nvSpPr>
        <xdr:spPr bwMode="auto">
          <a:xfrm>
            <a:off x="14763750" y="56866434"/>
            <a:ext cx="590550" cy="0"/>
          </a:xfrm>
          <a:prstGeom prst="line">
            <a:avLst/>
          </a:prstGeom>
          <a:noFill/>
          <a:ln w="9360">
            <a:solidFill>
              <a:srgbClr val="808080"/>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238" name="Oval 124"/>
          <xdr:cNvSpPr>
            <a:spLocks noChangeArrowheads="1"/>
          </xdr:cNvSpPr>
        </xdr:nvSpPr>
        <xdr:spPr bwMode="auto">
          <a:xfrm>
            <a:off x="14506575" y="55550510"/>
            <a:ext cx="847725" cy="1615483"/>
          </a:xfrm>
          <a:prstGeom prst="ellipse">
            <a:avLst/>
          </a:prstGeom>
          <a:noFill/>
          <a:ln w="9360">
            <a:solidFill>
              <a:srgbClr val="000000"/>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239" name="Rectangle 125"/>
          <xdr:cNvSpPr>
            <a:spLocks noChangeArrowheads="1"/>
          </xdr:cNvSpPr>
        </xdr:nvSpPr>
        <xdr:spPr bwMode="auto">
          <a:xfrm>
            <a:off x="13658850" y="55047678"/>
            <a:ext cx="1866900" cy="706105"/>
          </a:xfrm>
          <a:prstGeom prst="rect">
            <a:avLst/>
          </a:prstGeom>
          <a:solidFill>
            <a:srgbClr val="FFFFFF"/>
          </a:solidFill>
          <a:ln>
            <a:noFill/>
          </a:ln>
          <a:effectLst/>
          <a:extLst>
            <a:ext uri="{91240B29-F687-4F45-9708-019B960494DF}">
              <a14:hiddenLine xmlns:a14="http://schemas.microsoft.com/office/drawing/2010/main" w="9525">
                <a:solidFill>
                  <a:srgbClr val="3465AF"/>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240" name="Rectangle 127"/>
          <xdr:cNvSpPr>
            <a:spLocks noChangeArrowheads="1"/>
          </xdr:cNvSpPr>
        </xdr:nvSpPr>
        <xdr:spPr bwMode="auto">
          <a:xfrm>
            <a:off x="14392275" y="55604003"/>
            <a:ext cx="333375" cy="1476402"/>
          </a:xfrm>
          <a:prstGeom prst="rect">
            <a:avLst/>
          </a:prstGeom>
          <a:solidFill>
            <a:srgbClr val="FFFFFF"/>
          </a:solidFill>
          <a:ln>
            <a:noFill/>
          </a:ln>
          <a:effectLst/>
          <a:extLst>
            <a:ext uri="{91240B29-F687-4F45-9708-019B960494DF}">
              <a14:hiddenLine xmlns:a14="http://schemas.microsoft.com/office/drawing/2010/main" w="9525">
                <a:solidFill>
                  <a:srgbClr val="3465AF"/>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fLocksText="0">
        <xdr:nvSpPr>
          <xdr:cNvPr id="241" name="Text 128"/>
          <xdr:cNvSpPr txBox="1">
            <a:spLocks noChangeArrowheads="1"/>
          </xdr:cNvSpPr>
        </xdr:nvSpPr>
        <xdr:spPr bwMode="auto">
          <a:xfrm>
            <a:off x="11934825" y="55486319"/>
            <a:ext cx="714375" cy="278163"/>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F"/>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0" rIns="0" bIns="0" anchor="t"/>
          <a:lstStyle/>
          <a:p>
            <a:pPr algn="l" rtl="0">
              <a:defRPr sz="1000"/>
            </a:pPr>
            <a:r>
              <a:rPr lang="ja-JP" altLang="en-US" sz="1200" b="0" i="0" u="none" strike="noStrike" baseline="0">
                <a:solidFill>
                  <a:srgbClr val="000000"/>
                </a:solidFill>
                <a:latin typeface="ＭＳ Ｐ明朝"/>
                <a:ea typeface="ＭＳ Ｐ明朝"/>
              </a:rPr>
              <a:t>領域</a:t>
            </a:r>
            <a:r>
              <a:rPr lang="ja-JP" altLang="en-US" sz="1200" b="0" i="0" u="none" strike="noStrike" baseline="0">
                <a:solidFill>
                  <a:srgbClr val="000000"/>
                </a:solidFill>
                <a:latin typeface="Times New Roman"/>
                <a:ea typeface="ＭＳ Ｐ明朝"/>
                <a:cs typeface="Times New Roman"/>
              </a:rPr>
              <a:t>1</a:t>
            </a:r>
            <a:endParaRPr lang="ja-JP" altLang="en-US" sz="1200" b="0" i="0" u="none" strike="noStrike" baseline="0">
              <a:solidFill>
                <a:srgbClr val="000000"/>
              </a:solidFill>
              <a:latin typeface="Times New Roman"/>
              <a:cs typeface="Times New Roman"/>
            </a:endParaRPr>
          </a:p>
        </xdr:txBody>
      </xdr:sp>
      <xdr:sp macro="" textlink="" fLocksText="0">
        <xdr:nvSpPr>
          <xdr:cNvPr id="242" name="Text 129"/>
          <xdr:cNvSpPr txBox="1">
            <a:spLocks noChangeArrowheads="1"/>
          </xdr:cNvSpPr>
        </xdr:nvSpPr>
        <xdr:spPr bwMode="auto">
          <a:xfrm>
            <a:off x="13144500" y="55464922"/>
            <a:ext cx="704850" cy="267464"/>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F"/>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0" rIns="0" bIns="0" anchor="t"/>
          <a:lstStyle/>
          <a:p>
            <a:pPr algn="l" rtl="0">
              <a:defRPr sz="1000"/>
            </a:pPr>
            <a:r>
              <a:rPr lang="ja-JP" altLang="en-US" sz="1200" b="0" i="0" u="none" strike="noStrike" baseline="0">
                <a:solidFill>
                  <a:srgbClr val="000000"/>
                </a:solidFill>
                <a:latin typeface="ＭＳ Ｐ明朝"/>
                <a:ea typeface="ＭＳ Ｐ明朝"/>
              </a:rPr>
              <a:t>領域</a:t>
            </a:r>
            <a:r>
              <a:rPr lang="ja-JP" altLang="en-US" sz="1200" b="0" i="0" u="none" strike="noStrike" baseline="0">
                <a:solidFill>
                  <a:srgbClr val="000000"/>
                </a:solidFill>
                <a:latin typeface="Times New Roman"/>
                <a:ea typeface="ＭＳ Ｐ明朝"/>
                <a:cs typeface="Times New Roman"/>
              </a:rPr>
              <a:t>2</a:t>
            </a:r>
            <a:endParaRPr lang="ja-JP" altLang="en-US" sz="1200" b="0" i="0" u="none" strike="noStrike" baseline="0">
              <a:solidFill>
                <a:srgbClr val="000000"/>
              </a:solidFill>
              <a:latin typeface="Times New Roman"/>
              <a:cs typeface="Times New Roman"/>
            </a:endParaRPr>
          </a:p>
        </xdr:txBody>
      </xdr:sp>
      <xdr:sp macro="" textlink="" fLocksText="0">
        <xdr:nvSpPr>
          <xdr:cNvPr id="243" name="Text 130"/>
          <xdr:cNvSpPr txBox="1">
            <a:spLocks noChangeArrowheads="1"/>
          </xdr:cNvSpPr>
        </xdr:nvSpPr>
        <xdr:spPr bwMode="auto">
          <a:xfrm>
            <a:off x="14716125" y="55486319"/>
            <a:ext cx="704850" cy="278163"/>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F"/>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0" rIns="0" bIns="0" anchor="t"/>
          <a:lstStyle/>
          <a:p>
            <a:pPr algn="l" rtl="0">
              <a:defRPr sz="1000"/>
            </a:pPr>
            <a:r>
              <a:rPr lang="ja-JP" altLang="en-US" sz="1200" b="0" i="0" u="none" strike="noStrike" baseline="0">
                <a:solidFill>
                  <a:srgbClr val="000000"/>
                </a:solidFill>
                <a:latin typeface="ＭＳ Ｐ明朝"/>
                <a:ea typeface="ＭＳ Ｐ明朝"/>
              </a:rPr>
              <a:t>領域</a:t>
            </a:r>
            <a:r>
              <a:rPr lang="ja-JP" altLang="en-US" sz="1200" b="0" i="0" u="none" strike="noStrike" baseline="0">
                <a:solidFill>
                  <a:srgbClr val="000000"/>
                </a:solidFill>
                <a:latin typeface="Times New Roman"/>
                <a:ea typeface="ＭＳ Ｐ明朝"/>
                <a:cs typeface="Times New Roman"/>
              </a:rPr>
              <a:t>i</a:t>
            </a:r>
            <a:endParaRPr lang="ja-JP" altLang="en-US" sz="1200" b="0" i="0" u="none" strike="noStrike" baseline="0">
              <a:solidFill>
                <a:srgbClr val="000000"/>
              </a:solidFill>
              <a:latin typeface="Times New Roman"/>
              <a:cs typeface="Times New Roman"/>
            </a:endParaRPr>
          </a:p>
        </xdr:txBody>
      </xdr:sp>
      <xdr:sp macro="" textlink="">
        <xdr:nvSpPr>
          <xdr:cNvPr id="244" name="Line 131"/>
          <xdr:cNvSpPr>
            <a:spLocks noChangeShapeType="1"/>
          </xdr:cNvSpPr>
        </xdr:nvSpPr>
        <xdr:spPr bwMode="auto">
          <a:xfrm flipV="1">
            <a:off x="15211425" y="55347238"/>
            <a:ext cx="466725" cy="374450"/>
          </a:xfrm>
          <a:prstGeom prst="line">
            <a:avLst/>
          </a:prstGeom>
          <a:noFill/>
          <a:ln w="9360">
            <a:solidFill>
              <a:srgbClr val="808080"/>
            </a:solidFill>
            <a:round/>
            <a:headEnd type="triangle" w="med" len="me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fLocksText="0">
        <xdr:nvSpPr>
          <xdr:cNvPr id="245" name="Text 132"/>
          <xdr:cNvSpPr txBox="1">
            <a:spLocks noChangeArrowheads="1"/>
          </xdr:cNvSpPr>
        </xdr:nvSpPr>
        <xdr:spPr bwMode="auto">
          <a:xfrm>
            <a:off x="15744825" y="55143965"/>
            <a:ext cx="714375" cy="278163"/>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F"/>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0" rIns="0" bIns="0" anchor="t"/>
          <a:lstStyle/>
          <a:p>
            <a:pPr algn="l" rtl="0">
              <a:defRPr sz="1000"/>
            </a:pPr>
            <a:r>
              <a:rPr lang="ja-JP" altLang="en-US" sz="1200" b="0" i="0" u="none" strike="noStrike" baseline="0">
                <a:solidFill>
                  <a:srgbClr val="000000"/>
                </a:solidFill>
                <a:latin typeface="ＭＳ Ｐ明朝"/>
                <a:ea typeface="ＭＳ Ｐ明朝"/>
              </a:rPr>
              <a:t>界面</a:t>
            </a:r>
            <a:r>
              <a:rPr lang="ja-JP" altLang="en-US" sz="1200" b="0" i="0" u="none" strike="noStrike" baseline="0">
                <a:solidFill>
                  <a:srgbClr val="000000"/>
                </a:solidFill>
                <a:latin typeface="Times New Roman"/>
                <a:ea typeface="ＭＳ Ｐ明朝"/>
                <a:cs typeface="Times New Roman"/>
              </a:rPr>
              <a:t>i</a:t>
            </a:r>
            <a:endParaRPr lang="ja-JP" altLang="en-US" sz="1200" b="0" i="0" u="none" strike="noStrike" baseline="0">
              <a:solidFill>
                <a:srgbClr val="000000"/>
              </a:solidFill>
              <a:latin typeface="Times New Roman"/>
              <a:cs typeface="Times New Roman"/>
            </a:endParaRPr>
          </a:p>
        </xdr:txBody>
      </xdr:sp>
      <xdr:sp macro="" textlink="">
        <xdr:nvSpPr>
          <xdr:cNvPr id="246" name="Line 133"/>
          <xdr:cNvSpPr>
            <a:spLocks noChangeShapeType="1"/>
          </xdr:cNvSpPr>
        </xdr:nvSpPr>
        <xdr:spPr bwMode="auto">
          <a:xfrm flipH="1" flipV="1">
            <a:off x="12706350" y="55347238"/>
            <a:ext cx="190500" cy="310258"/>
          </a:xfrm>
          <a:prstGeom prst="line">
            <a:avLst/>
          </a:prstGeom>
          <a:noFill/>
          <a:ln w="9360">
            <a:solidFill>
              <a:srgbClr val="808080"/>
            </a:solidFill>
            <a:round/>
            <a:headEnd type="triangle" w="med" len="me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fLocksText="0">
        <xdr:nvSpPr>
          <xdr:cNvPr id="247" name="Text 134"/>
          <xdr:cNvSpPr txBox="1">
            <a:spLocks noChangeArrowheads="1"/>
          </xdr:cNvSpPr>
        </xdr:nvSpPr>
        <xdr:spPr bwMode="auto">
          <a:xfrm>
            <a:off x="12372975" y="55111869"/>
            <a:ext cx="704850" cy="278163"/>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F"/>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0" rIns="0" bIns="0" anchor="t"/>
          <a:lstStyle/>
          <a:p>
            <a:pPr algn="l" rtl="0">
              <a:defRPr sz="1000"/>
            </a:pPr>
            <a:r>
              <a:rPr lang="ja-JP" altLang="en-US" sz="1200" b="0" i="0" u="none" strike="noStrike" baseline="0">
                <a:solidFill>
                  <a:srgbClr val="000000"/>
                </a:solidFill>
                <a:latin typeface="ＭＳ Ｐ明朝"/>
                <a:ea typeface="ＭＳ Ｐ明朝"/>
              </a:rPr>
              <a:t>界面</a:t>
            </a:r>
            <a:r>
              <a:rPr lang="ja-JP" altLang="en-US" sz="1200" b="0" i="0" u="none" strike="noStrike" baseline="0">
                <a:solidFill>
                  <a:srgbClr val="000000"/>
                </a:solidFill>
                <a:latin typeface="Times New Roman"/>
                <a:ea typeface="ＭＳ Ｐ明朝"/>
                <a:cs typeface="Times New Roman"/>
              </a:rPr>
              <a:t>1</a:t>
            </a:r>
            <a:endParaRPr lang="ja-JP" altLang="en-US" sz="1200" b="0" i="0" u="none" strike="noStrike" baseline="0">
              <a:solidFill>
                <a:srgbClr val="000000"/>
              </a:solidFill>
              <a:latin typeface="Times New Roman"/>
              <a:cs typeface="Times New Roman"/>
            </a:endParaRPr>
          </a:p>
        </xdr:txBody>
      </xdr:sp>
      <xdr:sp macro="" textlink="" fLocksText="0">
        <xdr:nvSpPr>
          <xdr:cNvPr id="248" name="Text 134"/>
          <xdr:cNvSpPr txBox="1">
            <a:spLocks noChangeArrowheads="1"/>
          </xdr:cNvSpPr>
        </xdr:nvSpPr>
        <xdr:spPr bwMode="auto">
          <a:xfrm>
            <a:off x="14068425" y="55079773"/>
            <a:ext cx="714375" cy="267464"/>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F"/>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0" rIns="0" bIns="0" anchor="t"/>
          <a:lstStyle/>
          <a:p>
            <a:pPr algn="l" rtl="0">
              <a:defRPr sz="1000"/>
            </a:pPr>
            <a:r>
              <a:rPr lang="ja-JP" altLang="en-US" sz="1200" b="0" i="0" u="none" strike="noStrike" baseline="0">
                <a:solidFill>
                  <a:srgbClr val="000000"/>
                </a:solidFill>
                <a:latin typeface="ＭＳ Ｐ明朝"/>
                <a:ea typeface="ＭＳ Ｐ明朝"/>
              </a:rPr>
              <a:t>界面2</a:t>
            </a:r>
          </a:p>
        </xdr:txBody>
      </xdr:sp>
      <xdr:sp macro="" textlink="">
        <xdr:nvSpPr>
          <xdr:cNvPr id="249" name="Line 137"/>
          <xdr:cNvSpPr>
            <a:spLocks noChangeShapeType="1"/>
          </xdr:cNvSpPr>
        </xdr:nvSpPr>
        <xdr:spPr bwMode="auto">
          <a:xfrm flipV="1">
            <a:off x="13649325" y="55839372"/>
            <a:ext cx="0" cy="513531"/>
          </a:xfrm>
          <a:prstGeom prst="line">
            <a:avLst/>
          </a:prstGeom>
          <a:noFill/>
          <a:ln w="9360">
            <a:solidFill>
              <a:srgbClr val="0000FF"/>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250" name="Line 138"/>
          <xdr:cNvSpPr>
            <a:spLocks noChangeShapeType="1"/>
          </xdr:cNvSpPr>
        </xdr:nvSpPr>
        <xdr:spPr bwMode="auto">
          <a:xfrm>
            <a:off x="13649325" y="56374300"/>
            <a:ext cx="533400" cy="0"/>
          </a:xfrm>
          <a:prstGeom prst="line">
            <a:avLst/>
          </a:prstGeom>
          <a:noFill/>
          <a:ln w="9360">
            <a:solidFill>
              <a:srgbClr val="0000FF"/>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fLocksText="0">
        <xdr:nvSpPr>
          <xdr:cNvPr id="251" name="Text 59"/>
          <xdr:cNvSpPr txBox="1">
            <a:spLocks noChangeArrowheads="1"/>
          </xdr:cNvSpPr>
        </xdr:nvSpPr>
        <xdr:spPr bwMode="auto">
          <a:xfrm>
            <a:off x="13563600" y="55604003"/>
            <a:ext cx="238125" cy="203273"/>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F"/>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0" rIns="0" bIns="0" anchor="t"/>
          <a:lstStyle/>
          <a:p>
            <a:pPr algn="l" rtl="0">
              <a:defRPr sz="1000"/>
            </a:pPr>
            <a:r>
              <a:rPr lang="ja-JP" altLang="en-US" sz="1200" b="0" i="0" u="none" strike="noStrike" baseline="0">
                <a:solidFill>
                  <a:srgbClr val="000000"/>
                </a:solidFill>
                <a:latin typeface="Times New Roman"/>
                <a:cs typeface="Times New Roman"/>
              </a:rPr>
              <a:t>y</a:t>
            </a:r>
          </a:p>
        </xdr:txBody>
      </xdr:sp>
      <xdr:sp macro="" textlink="" fLocksText="0">
        <xdr:nvSpPr>
          <xdr:cNvPr id="252" name="Text 59"/>
          <xdr:cNvSpPr txBox="1">
            <a:spLocks noChangeArrowheads="1"/>
          </xdr:cNvSpPr>
        </xdr:nvSpPr>
        <xdr:spPr bwMode="auto">
          <a:xfrm>
            <a:off x="14249400" y="56203123"/>
            <a:ext cx="209550" cy="213971"/>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F"/>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0" rIns="0" bIns="0" anchor="t"/>
          <a:lstStyle/>
          <a:p>
            <a:pPr algn="l" rtl="0">
              <a:defRPr sz="1000"/>
            </a:pPr>
            <a:r>
              <a:rPr lang="ja-JP" altLang="en-US" sz="1200" b="0" i="0" u="none" strike="noStrike" baseline="0">
                <a:solidFill>
                  <a:srgbClr val="000000"/>
                </a:solidFill>
                <a:latin typeface="Times New Roman"/>
                <a:cs typeface="Times New Roman"/>
              </a:rPr>
              <a:t>x</a:t>
            </a:r>
          </a:p>
        </xdr:txBody>
      </xdr:sp>
      <xdr:sp macro="" textlink="">
        <xdr:nvSpPr>
          <xdr:cNvPr id="253" name="Line 141"/>
          <xdr:cNvSpPr>
            <a:spLocks noChangeShapeType="1"/>
          </xdr:cNvSpPr>
        </xdr:nvSpPr>
        <xdr:spPr bwMode="auto">
          <a:xfrm flipV="1">
            <a:off x="15354300" y="55828673"/>
            <a:ext cx="0" cy="524230"/>
          </a:xfrm>
          <a:prstGeom prst="line">
            <a:avLst/>
          </a:prstGeom>
          <a:noFill/>
          <a:ln w="9360">
            <a:solidFill>
              <a:srgbClr val="0000FF"/>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254" name="Line 142"/>
          <xdr:cNvSpPr>
            <a:spLocks noChangeShapeType="1"/>
          </xdr:cNvSpPr>
        </xdr:nvSpPr>
        <xdr:spPr bwMode="auto">
          <a:xfrm>
            <a:off x="15354300" y="56374300"/>
            <a:ext cx="523875" cy="0"/>
          </a:xfrm>
          <a:prstGeom prst="line">
            <a:avLst/>
          </a:prstGeom>
          <a:noFill/>
          <a:ln w="9360">
            <a:solidFill>
              <a:srgbClr val="0000FF"/>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fLocksText="0">
        <xdr:nvSpPr>
          <xdr:cNvPr id="255" name="Text 59"/>
          <xdr:cNvSpPr txBox="1">
            <a:spLocks noChangeArrowheads="1"/>
          </xdr:cNvSpPr>
        </xdr:nvSpPr>
        <xdr:spPr bwMode="auto">
          <a:xfrm>
            <a:off x="15392400" y="55625400"/>
            <a:ext cx="228600" cy="203273"/>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F"/>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0" rIns="0" bIns="0" anchor="t"/>
          <a:lstStyle/>
          <a:p>
            <a:pPr algn="l" rtl="0">
              <a:defRPr sz="1000"/>
            </a:pPr>
            <a:r>
              <a:rPr lang="ja-JP" altLang="en-US" sz="1200" b="0" i="0" u="none" strike="noStrike" baseline="0">
                <a:solidFill>
                  <a:srgbClr val="000000"/>
                </a:solidFill>
                <a:latin typeface="Times New Roman"/>
                <a:cs typeface="Times New Roman"/>
              </a:rPr>
              <a:t>y</a:t>
            </a:r>
          </a:p>
        </xdr:txBody>
      </xdr:sp>
      <xdr:sp macro="" textlink="" fLocksText="0">
        <xdr:nvSpPr>
          <xdr:cNvPr id="256" name="Text 59"/>
          <xdr:cNvSpPr txBox="1">
            <a:spLocks noChangeArrowheads="1"/>
          </xdr:cNvSpPr>
        </xdr:nvSpPr>
        <xdr:spPr bwMode="auto">
          <a:xfrm>
            <a:off x="15897225" y="56181726"/>
            <a:ext cx="200025" cy="213971"/>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F"/>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0" rIns="0" bIns="0" anchor="t"/>
          <a:lstStyle/>
          <a:p>
            <a:pPr algn="l" rtl="0">
              <a:defRPr sz="1000"/>
            </a:pPr>
            <a:r>
              <a:rPr lang="ja-JP" altLang="en-US" sz="1200" b="0" i="0" u="none" strike="noStrike" baseline="0">
                <a:solidFill>
                  <a:srgbClr val="000000"/>
                </a:solidFill>
                <a:latin typeface="Times New Roman"/>
                <a:cs typeface="Times New Roman"/>
              </a:rPr>
              <a:t>x</a:t>
            </a:r>
          </a:p>
        </xdr:txBody>
      </xdr:sp>
      <xdr:sp macro="" textlink="">
        <xdr:nvSpPr>
          <xdr:cNvPr id="257" name="Line 145"/>
          <xdr:cNvSpPr>
            <a:spLocks noChangeShapeType="1"/>
          </xdr:cNvSpPr>
        </xdr:nvSpPr>
        <xdr:spPr bwMode="auto">
          <a:xfrm>
            <a:off x="11601450" y="56374300"/>
            <a:ext cx="0" cy="513531"/>
          </a:xfrm>
          <a:prstGeom prst="line">
            <a:avLst/>
          </a:prstGeom>
          <a:noFill/>
          <a:ln w="9360">
            <a:solidFill>
              <a:srgbClr val="80808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258" name="Line 159"/>
          <xdr:cNvSpPr>
            <a:spLocks noChangeShapeType="1"/>
          </xdr:cNvSpPr>
        </xdr:nvSpPr>
        <xdr:spPr bwMode="auto">
          <a:xfrm>
            <a:off x="12830175" y="55957056"/>
            <a:ext cx="0" cy="331655"/>
          </a:xfrm>
          <a:prstGeom prst="line">
            <a:avLst/>
          </a:prstGeom>
          <a:noFill/>
          <a:ln w="9360">
            <a:solidFill>
              <a:srgbClr val="80808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259" name="Line 160"/>
          <xdr:cNvSpPr>
            <a:spLocks noChangeShapeType="1"/>
          </xdr:cNvSpPr>
        </xdr:nvSpPr>
        <xdr:spPr bwMode="auto">
          <a:xfrm flipH="1" flipV="1">
            <a:off x="12563475" y="56235218"/>
            <a:ext cx="209550" cy="0"/>
          </a:xfrm>
          <a:prstGeom prst="line">
            <a:avLst/>
          </a:prstGeom>
          <a:noFill/>
          <a:ln w="9360">
            <a:solidFill>
              <a:srgbClr val="808080"/>
            </a:solidFill>
            <a:round/>
            <a:headEnd type="triangle" w="med" len="me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260" name="Line 161"/>
          <xdr:cNvSpPr>
            <a:spLocks noChangeShapeType="1"/>
          </xdr:cNvSpPr>
        </xdr:nvSpPr>
        <xdr:spPr bwMode="auto">
          <a:xfrm>
            <a:off x="12830175" y="56245917"/>
            <a:ext cx="257175" cy="0"/>
          </a:xfrm>
          <a:prstGeom prst="line">
            <a:avLst/>
          </a:prstGeom>
          <a:noFill/>
          <a:ln w="9360">
            <a:solidFill>
              <a:srgbClr val="808080"/>
            </a:solidFill>
            <a:round/>
            <a:headEnd type="triangle" w="med" len="me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261" name="長方形 163"/>
          <xdr:cNvSpPr>
            <a:spLocks noChangeArrowheads="1"/>
          </xdr:cNvSpPr>
        </xdr:nvSpPr>
        <xdr:spPr bwMode="auto">
          <a:xfrm>
            <a:off x="12896850" y="54576941"/>
            <a:ext cx="1066800" cy="866584"/>
          </a:xfrm>
          <a:prstGeom prst="rect">
            <a:avLst/>
          </a:prstGeom>
          <a:solidFill>
            <a:srgbClr val="FFFFFF"/>
          </a:solidFill>
          <a:ln>
            <a:noFill/>
          </a:ln>
          <a:effectLst/>
          <a:extLst>
            <a:ext uri="{91240B29-F687-4F45-9708-019B960494DF}">
              <a14:hiddenLine xmlns:a14="http://schemas.microsoft.com/office/drawing/2010/main" w="9525">
                <a:solidFill>
                  <a:srgbClr val="3465AF"/>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262" name="Line 136"/>
          <xdr:cNvSpPr>
            <a:spLocks noChangeShapeType="1"/>
          </xdr:cNvSpPr>
        </xdr:nvSpPr>
        <xdr:spPr bwMode="auto">
          <a:xfrm flipH="1">
            <a:off x="13935075" y="55272348"/>
            <a:ext cx="123825" cy="385148"/>
          </a:xfrm>
          <a:prstGeom prst="line">
            <a:avLst/>
          </a:prstGeom>
          <a:noFill/>
          <a:ln w="9360">
            <a:solidFill>
              <a:srgbClr val="808080"/>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263" name="円/楕円 2"/>
          <xdr:cNvSpPr>
            <a:spLocks noChangeArrowheads="1"/>
          </xdr:cNvSpPr>
        </xdr:nvSpPr>
        <xdr:spPr bwMode="auto">
          <a:xfrm flipH="1">
            <a:off x="11630025" y="56117534"/>
            <a:ext cx="85725" cy="96287"/>
          </a:xfrm>
          <a:prstGeom prst="ellipse">
            <a:avLst/>
          </a:prstGeom>
          <a:solidFill>
            <a:srgbClr val="FF0000"/>
          </a:solidFill>
          <a:ln w="9525" algn="ctr">
            <a:solidFill>
              <a:srgbClr val="FF0000"/>
            </a:solidFill>
            <a:round/>
            <a:headEnd/>
            <a:tailEnd/>
          </a:ln>
        </xdr:spPr>
      </xdr:sp>
      <xdr:cxnSp macro="">
        <xdr:nvCxnSpPr>
          <xdr:cNvPr id="264" name="直線コネクタ 4"/>
          <xdr:cNvCxnSpPr>
            <a:cxnSpLocks noChangeShapeType="1"/>
            <a:stCxn id="263" idx="7"/>
          </xdr:cNvCxnSpPr>
        </xdr:nvCxnSpPr>
        <xdr:spPr bwMode="auto">
          <a:xfrm flipH="1" flipV="1">
            <a:off x="11391900" y="55914262"/>
            <a:ext cx="247650" cy="213971"/>
          </a:xfrm>
          <a:prstGeom prst="line">
            <a:avLst/>
          </a:prstGeom>
          <a:noFill/>
          <a:ln w="9525" algn="ctr">
            <a:solidFill>
              <a:srgbClr xmlns:mc="http://schemas.openxmlformats.org/markup-compatibility/2006" xmlns:a14="http://schemas.microsoft.com/office/drawing/2010/main" val="000000" mc:Ignorable="a14" a14:legacySpreadsheetColorIndex="64"/>
            </a:solidFill>
            <a:round/>
            <a:headEnd type="triangle" w="med" len="me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sp macro="" textlink="" fLocksText="0">
        <xdr:nvSpPr>
          <xdr:cNvPr id="265" name="Text 134"/>
          <xdr:cNvSpPr txBox="1">
            <a:spLocks noChangeArrowheads="1"/>
          </xdr:cNvSpPr>
        </xdr:nvSpPr>
        <xdr:spPr bwMode="auto">
          <a:xfrm>
            <a:off x="10420350" y="55514622"/>
            <a:ext cx="447675" cy="278163"/>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F"/>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0" rIns="0" bIns="0" anchor="t"/>
          <a:lstStyle/>
          <a:p>
            <a:pPr algn="l" rtl="0">
              <a:defRPr sz="1000"/>
            </a:pPr>
            <a:r>
              <a:rPr lang="ja-JP" altLang="en-US" sz="1200" b="0" i="0" u="none" strike="noStrike" baseline="0">
                <a:solidFill>
                  <a:srgbClr val="000000"/>
                </a:solidFill>
                <a:latin typeface="ＭＳ Ｐ明朝"/>
                <a:ea typeface="ＭＳ Ｐ明朝"/>
              </a:rPr>
              <a:t>光源</a:t>
            </a:r>
          </a:p>
        </xdr:txBody>
      </xdr:sp>
      <xdr:cxnSp macro="">
        <xdr:nvCxnSpPr>
          <xdr:cNvPr id="266" name="直線コネクタ 2"/>
          <xdr:cNvCxnSpPr>
            <a:cxnSpLocks noChangeShapeType="1"/>
            <a:stCxn id="220" idx="0"/>
          </xdr:cNvCxnSpPr>
        </xdr:nvCxnSpPr>
        <xdr:spPr bwMode="auto">
          <a:xfrm flipV="1">
            <a:off x="11153775" y="55400730"/>
            <a:ext cx="0" cy="973569"/>
          </a:xfrm>
          <a:prstGeom prst="line">
            <a:avLst/>
          </a:prstGeom>
          <a:noFill/>
          <a:ln w="9525" algn="ctr">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sp macro="" textlink="" fLocksText="0">
        <xdr:nvSpPr>
          <xdr:cNvPr id="267" name="Text 59"/>
          <xdr:cNvSpPr txBox="1">
            <a:spLocks noChangeArrowheads="1"/>
          </xdr:cNvSpPr>
        </xdr:nvSpPr>
        <xdr:spPr bwMode="auto">
          <a:xfrm>
            <a:off x="11068050" y="55122568"/>
            <a:ext cx="485775" cy="213971"/>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F"/>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0" rIns="0" bIns="0" anchor="t"/>
          <a:lstStyle/>
          <a:p>
            <a:pPr algn="l" rtl="0">
              <a:defRPr sz="1000"/>
            </a:pPr>
            <a:r>
              <a:rPr lang="en-US" altLang="ja-JP" sz="1200" b="0" i="0" u="none" strike="noStrike" baseline="0">
                <a:solidFill>
                  <a:srgbClr val="000000"/>
                </a:solidFill>
                <a:latin typeface="Times New Roman"/>
                <a:cs typeface="Times New Roman"/>
              </a:rPr>
              <a:t>Y</a:t>
            </a:r>
            <a:endParaRPr lang="ja-JP" altLang="en-US" sz="1200" b="0" i="0" u="none" strike="noStrike" baseline="0">
              <a:solidFill>
                <a:srgbClr val="000000"/>
              </a:solidFill>
              <a:latin typeface="Times New Roman"/>
              <a:cs typeface="Times New Roman"/>
            </a:endParaRPr>
          </a:p>
          <a:p>
            <a:pPr algn="l" rtl="0">
              <a:defRPr sz="1000"/>
            </a:pPr>
            <a:endParaRPr lang="ja-JP" altLang="en-US" sz="1200" b="0" i="0" u="none" strike="noStrike" baseline="0">
              <a:solidFill>
                <a:srgbClr val="000000"/>
              </a:solidFill>
              <a:latin typeface="Times New Roman"/>
              <a:cs typeface="Times New Roman"/>
            </a:endParaRPr>
          </a:p>
        </xdr:txBody>
      </xdr:sp>
      <xdr:cxnSp macro="">
        <xdr:nvCxnSpPr>
          <xdr:cNvPr id="268" name="直線コネクタ 4"/>
          <xdr:cNvCxnSpPr>
            <a:cxnSpLocks noChangeShapeType="1"/>
          </xdr:cNvCxnSpPr>
        </xdr:nvCxnSpPr>
        <xdr:spPr bwMode="auto">
          <a:xfrm flipV="1">
            <a:off x="11677650" y="56224520"/>
            <a:ext cx="0" cy="406545"/>
          </a:xfrm>
          <a:prstGeom prst="line">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269" name="直線コネクタ 11"/>
          <xdr:cNvCxnSpPr>
            <a:cxnSpLocks noChangeShapeType="1"/>
          </xdr:cNvCxnSpPr>
        </xdr:nvCxnSpPr>
        <xdr:spPr bwMode="auto">
          <a:xfrm>
            <a:off x="11468100" y="56556175"/>
            <a:ext cx="133350" cy="10699"/>
          </a:xfrm>
          <a:prstGeom prst="line">
            <a:avLst/>
          </a:prstGeom>
          <a:noFill/>
          <a:ln w="9525" algn="ctr">
            <a:solidFill>
              <a:srgbClr val="7F7F7F"/>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270" name="直線コネクタ 13"/>
          <xdr:cNvCxnSpPr>
            <a:cxnSpLocks noChangeShapeType="1"/>
          </xdr:cNvCxnSpPr>
        </xdr:nvCxnSpPr>
        <xdr:spPr bwMode="auto">
          <a:xfrm flipV="1">
            <a:off x="11687175" y="56566874"/>
            <a:ext cx="114300" cy="0"/>
          </a:xfrm>
          <a:prstGeom prst="line">
            <a:avLst/>
          </a:prstGeom>
          <a:noFill/>
          <a:ln w="9525" algn="ctr">
            <a:solidFill>
              <a:srgbClr val="7F7F7F"/>
            </a:solidFill>
            <a:round/>
            <a:headEnd type="triangle" w="med" len="me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sp macro="" textlink="">
        <xdr:nvSpPr>
          <xdr:cNvPr id="271" name="Rectangle 126"/>
          <xdr:cNvSpPr>
            <a:spLocks noChangeArrowheads="1"/>
          </xdr:cNvSpPr>
        </xdr:nvSpPr>
        <xdr:spPr bwMode="auto">
          <a:xfrm>
            <a:off x="12820650" y="56909228"/>
            <a:ext cx="2743200" cy="866584"/>
          </a:xfrm>
          <a:prstGeom prst="rect">
            <a:avLst/>
          </a:prstGeom>
          <a:solidFill>
            <a:srgbClr val="FFFFFF"/>
          </a:solidFill>
          <a:ln>
            <a:noFill/>
          </a:ln>
          <a:effectLst/>
          <a:extLst>
            <a:ext uri="{91240B29-F687-4F45-9708-019B960494DF}">
              <a14:hiddenLine xmlns:a14="http://schemas.microsoft.com/office/drawing/2010/main" w="9525">
                <a:solidFill>
                  <a:srgbClr val="3465AF"/>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273" name="Line 137"/>
          <xdr:cNvSpPr>
            <a:spLocks noChangeShapeType="1"/>
          </xdr:cNvSpPr>
        </xdr:nvSpPr>
        <xdr:spPr bwMode="auto">
          <a:xfrm flipH="1">
            <a:off x="12611100" y="56374300"/>
            <a:ext cx="152400" cy="299560"/>
          </a:xfrm>
          <a:prstGeom prst="line">
            <a:avLst/>
          </a:prstGeom>
          <a:noFill/>
          <a:ln w="9360">
            <a:solidFill>
              <a:srgbClr val="0000FF"/>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276" name="Line 137"/>
          <xdr:cNvSpPr>
            <a:spLocks noChangeShapeType="1"/>
          </xdr:cNvSpPr>
        </xdr:nvSpPr>
        <xdr:spPr bwMode="auto">
          <a:xfrm flipH="1">
            <a:off x="13496925" y="56363601"/>
            <a:ext cx="152400" cy="299560"/>
          </a:xfrm>
          <a:prstGeom prst="line">
            <a:avLst/>
          </a:prstGeom>
          <a:noFill/>
          <a:ln w="9360">
            <a:solidFill>
              <a:srgbClr val="0000FF"/>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277" name="Line 137"/>
          <xdr:cNvSpPr>
            <a:spLocks noChangeShapeType="1"/>
          </xdr:cNvSpPr>
        </xdr:nvSpPr>
        <xdr:spPr bwMode="auto">
          <a:xfrm flipH="1">
            <a:off x="11010900" y="56363601"/>
            <a:ext cx="152400" cy="299560"/>
          </a:xfrm>
          <a:prstGeom prst="line">
            <a:avLst/>
          </a:prstGeom>
          <a:noFill/>
          <a:ln w="9360">
            <a:solidFill>
              <a:schemeClr val="tx1"/>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278" name="Line 137"/>
          <xdr:cNvSpPr>
            <a:spLocks noChangeShapeType="1"/>
          </xdr:cNvSpPr>
        </xdr:nvSpPr>
        <xdr:spPr bwMode="auto">
          <a:xfrm flipH="1">
            <a:off x="15201900" y="56363601"/>
            <a:ext cx="152400" cy="299560"/>
          </a:xfrm>
          <a:prstGeom prst="line">
            <a:avLst/>
          </a:prstGeom>
          <a:noFill/>
          <a:ln w="9360">
            <a:solidFill>
              <a:srgbClr val="0000FF"/>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fLocksText="0">
        <xdr:nvSpPr>
          <xdr:cNvPr id="279" name="Text 59"/>
          <xdr:cNvSpPr txBox="1">
            <a:spLocks noChangeArrowheads="1"/>
          </xdr:cNvSpPr>
        </xdr:nvSpPr>
        <xdr:spPr bwMode="auto">
          <a:xfrm>
            <a:off x="10887076" y="56631065"/>
            <a:ext cx="171450" cy="203273"/>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F"/>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0" rIns="0" bIns="0" anchor="t"/>
          <a:lstStyle/>
          <a:p>
            <a:pPr algn="l" rtl="0">
              <a:defRPr sz="1000"/>
            </a:pPr>
            <a:r>
              <a:rPr lang="en-US" altLang="ja-JP" sz="1200" b="0" i="0" u="none" strike="noStrike" baseline="0">
                <a:solidFill>
                  <a:srgbClr val="000000"/>
                </a:solidFill>
                <a:latin typeface="Times New Roman"/>
                <a:cs typeface="Times New Roman"/>
              </a:rPr>
              <a:t>Z</a:t>
            </a:r>
          </a:p>
          <a:p>
            <a:pPr algn="l" rtl="0">
              <a:defRPr sz="1000"/>
            </a:pPr>
            <a:endParaRPr lang="ja-JP" altLang="en-US" sz="1200" b="0" i="0" u="none" strike="noStrike" baseline="0">
              <a:solidFill>
                <a:srgbClr val="000000"/>
              </a:solidFill>
              <a:latin typeface="Times New Roman"/>
              <a:cs typeface="Times New Roman"/>
            </a:endParaRPr>
          </a:p>
          <a:p>
            <a:pPr algn="l" rtl="0">
              <a:defRPr sz="1000"/>
            </a:pPr>
            <a:endParaRPr lang="ja-JP" altLang="en-US" sz="1200" b="0" i="0" u="none" strike="noStrike" baseline="0">
              <a:solidFill>
                <a:srgbClr val="000000"/>
              </a:solidFill>
              <a:latin typeface="Times New Roman"/>
              <a:cs typeface="Times New Roman"/>
            </a:endParaRPr>
          </a:p>
        </xdr:txBody>
      </xdr:sp>
      <xdr:sp macro="" textlink="" fLocksText="0">
        <xdr:nvSpPr>
          <xdr:cNvPr id="280" name="Text 59"/>
          <xdr:cNvSpPr txBox="1">
            <a:spLocks noChangeArrowheads="1"/>
          </xdr:cNvSpPr>
        </xdr:nvSpPr>
        <xdr:spPr bwMode="auto">
          <a:xfrm>
            <a:off x="12506325" y="56631065"/>
            <a:ext cx="161925" cy="213971"/>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F"/>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0" rIns="0" bIns="0" anchor="t"/>
          <a:lstStyle/>
          <a:p>
            <a:pPr algn="l" rtl="0">
              <a:defRPr sz="1000"/>
            </a:pPr>
            <a:r>
              <a:rPr lang="en-US" altLang="ja-JP" sz="1200" b="0" i="0" u="none" strike="noStrike" baseline="0">
                <a:solidFill>
                  <a:srgbClr val="000000"/>
                </a:solidFill>
                <a:latin typeface="Times New Roman"/>
                <a:cs typeface="Times New Roman"/>
              </a:rPr>
              <a:t>z</a:t>
            </a:r>
          </a:p>
          <a:p>
            <a:pPr algn="l" rtl="0">
              <a:defRPr sz="1000"/>
            </a:pPr>
            <a:endParaRPr lang="en-US" altLang="ja-JP" sz="1200" b="0" i="0" u="none" strike="noStrike" baseline="0">
              <a:solidFill>
                <a:srgbClr val="000000"/>
              </a:solidFill>
              <a:latin typeface="Times New Roman"/>
              <a:cs typeface="Times New Roman"/>
            </a:endParaRPr>
          </a:p>
          <a:p>
            <a:pPr algn="l" rtl="0">
              <a:defRPr sz="1000"/>
            </a:pPr>
            <a:endParaRPr lang="ja-JP" altLang="en-US" sz="1200" b="0" i="0" u="none" strike="noStrike" baseline="0">
              <a:solidFill>
                <a:srgbClr val="000000"/>
              </a:solidFill>
              <a:latin typeface="Times New Roman"/>
              <a:cs typeface="Times New Roman"/>
            </a:endParaRPr>
          </a:p>
          <a:p>
            <a:pPr algn="l" rtl="0">
              <a:defRPr sz="1000"/>
            </a:pPr>
            <a:endParaRPr lang="ja-JP" altLang="en-US" sz="1200" b="0" i="0" u="none" strike="noStrike" baseline="0">
              <a:solidFill>
                <a:srgbClr val="000000"/>
              </a:solidFill>
              <a:latin typeface="Times New Roman"/>
              <a:cs typeface="Times New Roman"/>
            </a:endParaRPr>
          </a:p>
        </xdr:txBody>
      </xdr:sp>
      <xdr:sp macro="" textlink="" fLocksText="0">
        <xdr:nvSpPr>
          <xdr:cNvPr id="281" name="Text 59"/>
          <xdr:cNvSpPr txBox="1">
            <a:spLocks noChangeArrowheads="1"/>
          </xdr:cNvSpPr>
        </xdr:nvSpPr>
        <xdr:spPr bwMode="auto">
          <a:xfrm>
            <a:off x="13401675" y="56620367"/>
            <a:ext cx="171450" cy="203273"/>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F"/>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0" rIns="0" bIns="0" anchor="t"/>
          <a:lstStyle/>
          <a:p>
            <a:pPr algn="l" rtl="0">
              <a:defRPr sz="1000"/>
            </a:pPr>
            <a:r>
              <a:rPr lang="en-US" altLang="ja-JP" sz="1200" b="0" i="0" u="none" strike="noStrike" baseline="0">
                <a:solidFill>
                  <a:srgbClr val="000000"/>
                </a:solidFill>
                <a:latin typeface="Times New Roman"/>
                <a:cs typeface="Times New Roman"/>
              </a:rPr>
              <a:t>z</a:t>
            </a:r>
          </a:p>
          <a:p>
            <a:pPr algn="l" rtl="0">
              <a:defRPr sz="1000"/>
            </a:pPr>
            <a:endParaRPr lang="en-US" altLang="ja-JP" sz="1200" b="0" i="0" u="none" strike="noStrike" baseline="0">
              <a:solidFill>
                <a:srgbClr val="000000"/>
              </a:solidFill>
              <a:latin typeface="Times New Roman"/>
              <a:cs typeface="Times New Roman"/>
            </a:endParaRPr>
          </a:p>
          <a:p>
            <a:pPr algn="l" rtl="0">
              <a:defRPr sz="1000"/>
            </a:pPr>
            <a:endParaRPr lang="ja-JP" altLang="en-US" sz="1200" b="0" i="0" u="none" strike="noStrike" baseline="0">
              <a:solidFill>
                <a:srgbClr val="000000"/>
              </a:solidFill>
              <a:latin typeface="Times New Roman"/>
              <a:cs typeface="Times New Roman"/>
            </a:endParaRPr>
          </a:p>
          <a:p>
            <a:pPr algn="l" rtl="0">
              <a:defRPr sz="1000"/>
            </a:pPr>
            <a:endParaRPr lang="ja-JP" altLang="en-US" sz="1200" b="0" i="0" u="none" strike="noStrike" baseline="0">
              <a:solidFill>
                <a:srgbClr val="000000"/>
              </a:solidFill>
              <a:latin typeface="Times New Roman"/>
              <a:cs typeface="Times New Roman"/>
            </a:endParaRPr>
          </a:p>
        </xdr:txBody>
      </xdr:sp>
      <xdr:sp macro="" textlink="" fLocksText="0">
        <xdr:nvSpPr>
          <xdr:cNvPr id="282" name="Text 59"/>
          <xdr:cNvSpPr txBox="1">
            <a:spLocks noChangeArrowheads="1"/>
          </xdr:cNvSpPr>
        </xdr:nvSpPr>
        <xdr:spPr bwMode="auto">
          <a:xfrm>
            <a:off x="15097125" y="56641764"/>
            <a:ext cx="171450" cy="203273"/>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F"/>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0" rIns="0" bIns="0" anchor="t"/>
          <a:lstStyle/>
          <a:p>
            <a:pPr algn="l" rtl="0">
              <a:defRPr sz="1000"/>
            </a:pPr>
            <a:r>
              <a:rPr lang="en-US" altLang="ja-JP" sz="1200" b="0" i="0" u="none" strike="noStrike" baseline="0">
                <a:solidFill>
                  <a:srgbClr val="000000"/>
                </a:solidFill>
                <a:latin typeface="Times New Roman"/>
                <a:cs typeface="Times New Roman"/>
              </a:rPr>
              <a:t>z</a:t>
            </a:r>
          </a:p>
          <a:p>
            <a:pPr algn="l" rtl="0">
              <a:defRPr sz="1000"/>
            </a:pPr>
            <a:endParaRPr lang="en-US" altLang="ja-JP" sz="1200" b="0" i="0" u="none" strike="noStrike" baseline="0">
              <a:solidFill>
                <a:srgbClr val="000000"/>
              </a:solidFill>
              <a:latin typeface="Times New Roman"/>
              <a:cs typeface="Times New Roman"/>
            </a:endParaRPr>
          </a:p>
          <a:p>
            <a:pPr algn="l" rtl="0">
              <a:defRPr sz="1000"/>
            </a:pPr>
            <a:endParaRPr lang="ja-JP" altLang="en-US" sz="1200" b="0" i="0" u="none" strike="noStrike" baseline="0">
              <a:solidFill>
                <a:srgbClr val="000000"/>
              </a:solidFill>
              <a:latin typeface="Times New Roman"/>
              <a:cs typeface="Times New Roman"/>
            </a:endParaRPr>
          </a:p>
          <a:p>
            <a:pPr algn="l" rtl="0">
              <a:defRPr sz="1000"/>
            </a:pPr>
            <a:endParaRPr lang="ja-JP" altLang="en-US" sz="1200" b="0" i="0" u="none" strike="noStrike" baseline="0">
              <a:solidFill>
                <a:srgbClr val="000000"/>
              </a:solidFill>
              <a:latin typeface="Times New Roman"/>
              <a:cs typeface="Times New Roman"/>
            </a:endParaRPr>
          </a:p>
        </xdr:txBody>
      </xdr:sp>
      <xdr:sp macro="" textlink="" fLocksText="0">
        <xdr:nvSpPr>
          <xdr:cNvPr id="284" name="Text 59"/>
          <xdr:cNvSpPr txBox="1">
            <a:spLocks noChangeArrowheads="1"/>
          </xdr:cNvSpPr>
        </xdr:nvSpPr>
        <xdr:spPr bwMode="auto">
          <a:xfrm>
            <a:off x="13020675" y="56663161"/>
            <a:ext cx="323850" cy="267464"/>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F"/>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0" rIns="0" bIns="0" anchor="t"/>
          <a:lstStyle/>
          <a:p>
            <a:pPr algn="l" rtl="0">
              <a:defRPr sz="1000"/>
            </a:pPr>
            <a:r>
              <a:rPr lang="en-US" altLang="ja-JP" sz="1200" b="0" i="0" u="none" strike="noStrike" baseline="0">
                <a:solidFill>
                  <a:srgbClr val="000000"/>
                </a:solidFill>
                <a:latin typeface="Times New Roman"/>
                <a:cs typeface="Times New Roman"/>
              </a:rPr>
              <a:t>L2</a:t>
            </a:r>
          </a:p>
          <a:p>
            <a:pPr algn="l" rtl="0">
              <a:defRPr sz="1000"/>
            </a:pPr>
            <a:endParaRPr lang="en-US" altLang="ja-JP" sz="1200" b="0" i="0" u="none" strike="noStrike" baseline="0">
              <a:solidFill>
                <a:srgbClr val="000000"/>
              </a:solidFill>
              <a:latin typeface="Times New Roman"/>
              <a:cs typeface="Times New Roman"/>
            </a:endParaRPr>
          </a:p>
          <a:p>
            <a:pPr algn="l" rtl="0">
              <a:defRPr sz="1000"/>
            </a:pPr>
            <a:endParaRPr lang="ja-JP" altLang="en-US" sz="1200" b="0" i="0" u="none" strike="noStrike" baseline="0">
              <a:solidFill>
                <a:srgbClr val="000000"/>
              </a:solidFill>
              <a:latin typeface="Times New Roman"/>
              <a:cs typeface="Times New Roman"/>
            </a:endParaRPr>
          </a:p>
          <a:p>
            <a:pPr algn="l" rtl="0">
              <a:defRPr sz="1000"/>
            </a:pPr>
            <a:endParaRPr lang="ja-JP" altLang="en-US" sz="1200" b="0" i="0" u="none" strike="noStrike" baseline="0">
              <a:solidFill>
                <a:srgbClr val="000000"/>
              </a:solidFill>
              <a:latin typeface="Times New Roman"/>
              <a:cs typeface="Times New Roman"/>
            </a:endParaRPr>
          </a:p>
        </xdr:txBody>
      </xdr:sp>
      <xdr:sp macro="" textlink="" fLocksText="0">
        <xdr:nvSpPr>
          <xdr:cNvPr id="285" name="Text 59"/>
          <xdr:cNvSpPr txBox="1">
            <a:spLocks noChangeArrowheads="1"/>
          </xdr:cNvSpPr>
        </xdr:nvSpPr>
        <xdr:spPr bwMode="auto">
          <a:xfrm>
            <a:off x="14849475" y="56673860"/>
            <a:ext cx="323850" cy="267464"/>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F"/>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0" rIns="0" bIns="0" anchor="t"/>
          <a:lstStyle/>
          <a:p>
            <a:pPr algn="l" rtl="0">
              <a:defRPr sz="1000"/>
            </a:pPr>
            <a:r>
              <a:rPr lang="en-US" altLang="ja-JP" sz="1200" b="0" i="0" u="none" strike="noStrike" baseline="0">
                <a:solidFill>
                  <a:srgbClr val="000000"/>
                </a:solidFill>
                <a:latin typeface="Times New Roman"/>
                <a:cs typeface="Times New Roman"/>
              </a:rPr>
              <a:t>Li</a:t>
            </a:r>
          </a:p>
          <a:p>
            <a:pPr algn="l" rtl="0">
              <a:defRPr sz="1000"/>
            </a:pPr>
            <a:endParaRPr lang="en-US" altLang="ja-JP" sz="1200" b="0" i="0" u="none" strike="noStrike" baseline="0">
              <a:solidFill>
                <a:srgbClr val="000000"/>
              </a:solidFill>
              <a:latin typeface="Times New Roman"/>
              <a:cs typeface="Times New Roman"/>
            </a:endParaRPr>
          </a:p>
          <a:p>
            <a:pPr algn="l" rtl="0">
              <a:defRPr sz="1000"/>
            </a:pPr>
            <a:endParaRPr lang="ja-JP" altLang="en-US" sz="1200" b="0" i="0" u="none" strike="noStrike" baseline="0">
              <a:solidFill>
                <a:srgbClr val="000000"/>
              </a:solidFill>
              <a:latin typeface="Times New Roman"/>
              <a:cs typeface="Times New Roman"/>
            </a:endParaRPr>
          </a:p>
          <a:p>
            <a:pPr algn="l" rtl="0">
              <a:defRPr sz="1000"/>
            </a:pPr>
            <a:endParaRPr lang="ja-JP" altLang="en-US" sz="1200" b="0" i="0" u="none" strike="noStrike" baseline="0">
              <a:solidFill>
                <a:srgbClr val="000000"/>
              </a:solidFill>
              <a:latin typeface="Times New Roman"/>
              <a:cs typeface="Times New Roman"/>
            </a:endParaRPr>
          </a:p>
        </xdr:txBody>
      </xdr:sp>
      <xdr:sp macro="" textlink="" fLocksText="0">
        <xdr:nvSpPr>
          <xdr:cNvPr id="286" name="Text 59"/>
          <xdr:cNvSpPr txBox="1">
            <a:spLocks noChangeArrowheads="1"/>
          </xdr:cNvSpPr>
        </xdr:nvSpPr>
        <xdr:spPr bwMode="auto">
          <a:xfrm>
            <a:off x="11820525" y="56481285"/>
            <a:ext cx="323850" cy="267464"/>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F"/>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0" rIns="0" bIns="0" anchor="t"/>
          <a:lstStyle/>
          <a:p>
            <a:pPr algn="l" rtl="0">
              <a:defRPr sz="1000"/>
            </a:pPr>
            <a:r>
              <a:rPr lang="en-US" altLang="ja-JP" sz="1200" b="0" i="0" u="none" strike="noStrike" baseline="0">
                <a:solidFill>
                  <a:srgbClr val="000000"/>
                </a:solidFill>
                <a:latin typeface="Times New Roman"/>
                <a:cs typeface="Times New Roman"/>
              </a:rPr>
              <a:t>W0</a:t>
            </a:r>
          </a:p>
          <a:p>
            <a:pPr algn="l" rtl="0">
              <a:defRPr sz="1000"/>
            </a:pPr>
            <a:endParaRPr lang="en-US" altLang="ja-JP" sz="1200" b="0" i="0" u="none" strike="noStrike" baseline="0">
              <a:solidFill>
                <a:srgbClr val="000000"/>
              </a:solidFill>
              <a:latin typeface="Times New Roman"/>
              <a:cs typeface="Times New Roman"/>
            </a:endParaRPr>
          </a:p>
          <a:p>
            <a:pPr algn="l" rtl="0">
              <a:defRPr sz="1000"/>
            </a:pPr>
            <a:endParaRPr lang="ja-JP" altLang="en-US" sz="1200" b="0" i="0" u="none" strike="noStrike" baseline="0">
              <a:solidFill>
                <a:srgbClr val="000000"/>
              </a:solidFill>
              <a:latin typeface="Times New Roman"/>
              <a:cs typeface="Times New Roman"/>
            </a:endParaRPr>
          </a:p>
          <a:p>
            <a:pPr algn="l" rtl="0">
              <a:defRPr sz="1000"/>
            </a:pPr>
            <a:endParaRPr lang="ja-JP" altLang="en-US" sz="1200" b="0" i="0" u="none" strike="noStrike" baseline="0">
              <a:solidFill>
                <a:srgbClr val="000000"/>
              </a:solidFill>
              <a:latin typeface="Times New Roman"/>
              <a:cs typeface="Times New Roman"/>
            </a:endParaRPr>
          </a:p>
        </xdr:txBody>
      </xdr:sp>
      <xdr:sp macro="" textlink="" fLocksText="0">
        <xdr:nvSpPr>
          <xdr:cNvPr id="287" name="Text 59"/>
          <xdr:cNvSpPr txBox="1">
            <a:spLocks noChangeArrowheads="1"/>
          </xdr:cNvSpPr>
        </xdr:nvSpPr>
        <xdr:spPr bwMode="auto">
          <a:xfrm>
            <a:off x="12954000" y="56064041"/>
            <a:ext cx="323850" cy="267464"/>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F"/>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0" rIns="0" bIns="0" anchor="t"/>
          <a:lstStyle/>
          <a:p>
            <a:pPr algn="l" rtl="0">
              <a:defRPr sz="1000"/>
            </a:pPr>
            <a:r>
              <a:rPr lang="en-US" altLang="ja-JP" sz="1200" b="0" i="0" u="none" strike="noStrike" baseline="0">
                <a:solidFill>
                  <a:srgbClr val="000000"/>
                </a:solidFill>
                <a:latin typeface="Times New Roman"/>
                <a:cs typeface="Times New Roman"/>
              </a:rPr>
              <a:t>W1</a:t>
            </a:r>
          </a:p>
          <a:p>
            <a:pPr algn="l" rtl="0">
              <a:defRPr sz="1000"/>
            </a:pPr>
            <a:endParaRPr lang="en-US" altLang="ja-JP" sz="1200" b="0" i="0" u="none" strike="noStrike" baseline="0">
              <a:solidFill>
                <a:srgbClr val="000000"/>
              </a:solidFill>
              <a:latin typeface="Times New Roman"/>
              <a:cs typeface="Times New Roman"/>
            </a:endParaRPr>
          </a:p>
          <a:p>
            <a:pPr algn="l" rtl="0">
              <a:defRPr sz="1000"/>
            </a:pPr>
            <a:endParaRPr lang="ja-JP" altLang="en-US" sz="1200" b="0" i="0" u="none" strike="noStrike" baseline="0">
              <a:solidFill>
                <a:srgbClr val="000000"/>
              </a:solidFill>
              <a:latin typeface="Times New Roman"/>
              <a:cs typeface="Times New Roman"/>
            </a:endParaRPr>
          </a:p>
          <a:p>
            <a:pPr algn="l" rtl="0">
              <a:defRPr sz="1000"/>
            </a:pPr>
            <a:endParaRPr lang="ja-JP" altLang="en-US" sz="1200" b="0" i="0" u="none" strike="noStrike" baseline="0">
              <a:solidFill>
                <a:srgbClr val="000000"/>
              </a:solidFill>
              <a:latin typeface="Times New Roman"/>
              <a:cs typeface="Times New Roman"/>
            </a:endParaRPr>
          </a:p>
        </xdr:txBody>
      </xdr:sp>
      <xdr:sp macro="" textlink="">
        <xdr:nvSpPr>
          <xdr:cNvPr id="358" name="Line 137"/>
          <xdr:cNvSpPr>
            <a:spLocks noChangeShapeType="1"/>
          </xdr:cNvSpPr>
        </xdr:nvSpPr>
        <xdr:spPr bwMode="auto">
          <a:xfrm flipH="1">
            <a:off x="11449050" y="56374300"/>
            <a:ext cx="152400" cy="299560"/>
          </a:xfrm>
          <a:prstGeom prst="line">
            <a:avLst/>
          </a:prstGeom>
          <a:noFill/>
          <a:ln w="9360">
            <a:solidFill>
              <a:schemeClr val="tx1"/>
            </a:solidFill>
            <a:round/>
            <a:headEnd/>
            <a:tailEnd type="non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235" name="Line 121"/>
          <xdr:cNvSpPr>
            <a:spLocks noChangeShapeType="1"/>
          </xdr:cNvSpPr>
        </xdr:nvSpPr>
        <xdr:spPr bwMode="auto">
          <a:xfrm>
            <a:off x="12763500" y="56877132"/>
            <a:ext cx="895350" cy="0"/>
          </a:xfrm>
          <a:prstGeom prst="line">
            <a:avLst/>
          </a:prstGeom>
          <a:noFill/>
          <a:ln w="9360">
            <a:solidFill>
              <a:srgbClr val="808080"/>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218" name="Line 102"/>
          <xdr:cNvSpPr>
            <a:spLocks noChangeShapeType="1"/>
          </xdr:cNvSpPr>
        </xdr:nvSpPr>
        <xdr:spPr bwMode="auto">
          <a:xfrm>
            <a:off x="13649325" y="55807276"/>
            <a:ext cx="0" cy="1112651"/>
          </a:xfrm>
          <a:prstGeom prst="line">
            <a:avLst/>
          </a:prstGeom>
          <a:noFill/>
          <a:ln w="9360">
            <a:solidFill>
              <a:srgbClr val="80808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fLocksText="0">
        <xdr:nvSpPr>
          <xdr:cNvPr id="163" name="Text 59"/>
          <xdr:cNvSpPr txBox="1">
            <a:spLocks noChangeArrowheads="1"/>
          </xdr:cNvSpPr>
        </xdr:nvSpPr>
        <xdr:spPr bwMode="auto">
          <a:xfrm>
            <a:off x="12039600" y="56654700"/>
            <a:ext cx="323850" cy="267464"/>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F"/>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0" rIns="0" bIns="0" anchor="t"/>
          <a:lstStyle/>
          <a:p>
            <a:pPr algn="l" rtl="0">
              <a:defRPr sz="1000"/>
            </a:pPr>
            <a:r>
              <a:rPr lang="en-US" altLang="ja-JP" sz="1200" b="0" i="0" u="none" strike="noStrike" baseline="0">
                <a:solidFill>
                  <a:srgbClr val="000000"/>
                </a:solidFill>
                <a:latin typeface="Times New Roman"/>
                <a:cs typeface="Times New Roman"/>
              </a:rPr>
              <a:t>L1</a:t>
            </a:r>
          </a:p>
          <a:p>
            <a:pPr algn="l" rtl="0">
              <a:defRPr sz="1000"/>
            </a:pPr>
            <a:endParaRPr lang="en-US" altLang="ja-JP" sz="1200" b="0" i="0" u="none" strike="noStrike" baseline="0">
              <a:solidFill>
                <a:srgbClr val="000000"/>
              </a:solidFill>
              <a:latin typeface="Times New Roman"/>
              <a:cs typeface="Times New Roman"/>
            </a:endParaRPr>
          </a:p>
          <a:p>
            <a:pPr algn="l" rtl="0">
              <a:defRPr sz="1000"/>
            </a:pPr>
            <a:endParaRPr lang="ja-JP" altLang="en-US" sz="1200" b="0" i="0" u="none" strike="noStrike" baseline="0">
              <a:solidFill>
                <a:srgbClr val="000000"/>
              </a:solidFill>
              <a:latin typeface="Times New Roman"/>
              <a:cs typeface="Times New Roman"/>
            </a:endParaRPr>
          </a:p>
          <a:p>
            <a:pPr algn="l" rtl="0">
              <a:defRPr sz="1000"/>
            </a:pPr>
            <a:endParaRPr lang="ja-JP" altLang="en-US" sz="1200" b="0" i="0" u="none" strike="noStrike" baseline="0">
              <a:solidFill>
                <a:srgbClr val="000000"/>
              </a:solidFill>
              <a:latin typeface="Times New Roman"/>
              <a:cs typeface="Times New Roman"/>
            </a:endParaRPr>
          </a:p>
        </xdr:txBody>
      </xdr:sp>
      <xdr:sp macro="" textlink="" fLocksText="0">
        <xdr:nvSpPr>
          <xdr:cNvPr id="272" name="Text 152"/>
          <xdr:cNvSpPr txBox="1">
            <a:spLocks noChangeArrowheads="1"/>
          </xdr:cNvSpPr>
        </xdr:nvSpPr>
        <xdr:spPr bwMode="auto">
          <a:xfrm>
            <a:off x="10163175" y="55711726"/>
            <a:ext cx="1447800"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F"/>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0" rIns="0" bIns="0" anchor="t"/>
          <a:lstStyle/>
          <a:p>
            <a:pPr algn="l" rtl="0">
              <a:defRPr sz="1000"/>
            </a:pPr>
            <a:r>
              <a:rPr lang="ja-JP" altLang="en-US" sz="1200" b="0" i="0" u="none" strike="noStrike" baseline="0">
                <a:solidFill>
                  <a:srgbClr val="000000"/>
                </a:solidFill>
                <a:latin typeface="Times New Roman"/>
                <a:cs typeface="Times New Roman"/>
              </a:rPr>
              <a:t>(X0,Y0</a:t>
            </a:r>
            <a:r>
              <a:rPr lang="en-US" altLang="ja-JP" sz="1200" b="0" i="0" u="none" strike="noStrike" baseline="0">
                <a:solidFill>
                  <a:srgbClr val="000000"/>
                </a:solidFill>
                <a:latin typeface="Times New Roman"/>
                <a:cs typeface="Times New Roman"/>
              </a:rPr>
              <a:t>,Z0</a:t>
            </a:r>
            <a:r>
              <a:rPr lang="ja-JP" altLang="en-US" sz="1200" b="0" i="0" u="none" strike="noStrike" baseline="0">
                <a:solidFill>
                  <a:srgbClr val="000000"/>
                </a:solidFill>
                <a:latin typeface="Times New Roman"/>
                <a:cs typeface="Times New Roman"/>
              </a:rPr>
              <a:t>)=</a:t>
            </a:r>
            <a:r>
              <a:rPr lang="ja-JP" altLang="en-US" sz="1200" b="0" i="0" u="none" strike="noStrike" baseline="0">
                <a:solidFill>
                  <a:sysClr val="windowText" lastClr="000000"/>
                </a:solidFill>
                <a:latin typeface="Times New Roman"/>
                <a:cs typeface="Times New Roman"/>
              </a:rPr>
              <a:t>(x0,y0</a:t>
            </a:r>
            <a:r>
              <a:rPr lang="en-US" altLang="ja-JP" sz="1200" b="0" i="0" u="none" strike="noStrike" baseline="0">
                <a:solidFill>
                  <a:sysClr val="windowText" lastClr="000000"/>
                </a:solidFill>
                <a:latin typeface="Times New Roman"/>
                <a:cs typeface="Times New Roman"/>
              </a:rPr>
              <a:t>,z0</a:t>
            </a:r>
            <a:r>
              <a:rPr lang="ja-JP" altLang="en-US" sz="1200" b="0" i="0" u="none" strike="noStrike" baseline="0">
                <a:solidFill>
                  <a:sysClr val="windowText" lastClr="000000"/>
                </a:solidFill>
                <a:latin typeface="Times New Roman"/>
                <a:cs typeface="Times New Roman"/>
              </a:rPr>
              <a:t>)</a:t>
            </a:r>
            <a:r>
              <a:rPr lang="en-US" altLang="ja-JP" sz="1200" b="0" i="0" u="none" strike="noStrike" baseline="0">
                <a:solidFill>
                  <a:sysClr val="windowText" lastClr="000000"/>
                </a:solidFill>
                <a:latin typeface="Times New Roman"/>
                <a:cs typeface="Times New Roman"/>
              </a:rPr>
              <a:t>0</a:t>
            </a:r>
            <a:endParaRPr lang="ja-JP" altLang="en-US" sz="1200" b="0" i="0" u="none" strike="noStrike" baseline="0">
              <a:solidFill>
                <a:sysClr val="windowText" lastClr="000000"/>
              </a:solidFill>
              <a:latin typeface="Times New Roman"/>
              <a:cs typeface="Times New Roman"/>
            </a:endParaRPr>
          </a:p>
        </xdr:txBody>
      </xdr:sp>
    </xdr:grpSp>
    <xdr:clientData/>
  </xdr:twoCellAnchor>
  <xdr:twoCellAnchor>
    <xdr:from>
      <xdr:col>11</xdr:col>
      <xdr:colOff>76199</xdr:colOff>
      <xdr:row>414</xdr:row>
      <xdr:rowOff>85725</xdr:rowOff>
    </xdr:from>
    <xdr:to>
      <xdr:col>18</xdr:col>
      <xdr:colOff>781050</xdr:colOff>
      <xdr:row>439</xdr:row>
      <xdr:rowOff>66676</xdr:rowOff>
    </xdr:to>
    <xdr:grpSp>
      <xdr:nvGrpSpPr>
        <xdr:cNvPr id="174" name="グループ化 173"/>
        <xdr:cNvGrpSpPr/>
      </xdr:nvGrpSpPr>
      <xdr:grpSpPr>
        <a:xfrm>
          <a:off x="7439024" y="67122675"/>
          <a:ext cx="6705601" cy="4029076"/>
          <a:chOff x="8801100" y="56045100"/>
          <a:chExt cx="8115300" cy="4733925"/>
        </a:xfrm>
      </xdr:grpSpPr>
      <xdr:cxnSp macro="">
        <xdr:nvCxnSpPr>
          <xdr:cNvPr id="346" name="直線コネクタ 345"/>
          <xdr:cNvCxnSpPr/>
        </xdr:nvCxnSpPr>
        <xdr:spPr bwMode="auto">
          <a:xfrm>
            <a:off x="12211050" y="58893075"/>
            <a:ext cx="0" cy="866775"/>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chemeClr val="bg1">
                <a:lumMod val="5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348" name="直線コネクタ 347"/>
          <xdr:cNvCxnSpPr/>
        </xdr:nvCxnSpPr>
        <xdr:spPr bwMode="auto">
          <a:xfrm>
            <a:off x="11963400" y="58883550"/>
            <a:ext cx="257175" cy="0"/>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chemeClr val="bg1">
                <a:lumMod val="5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344" name="直線コネクタ 343"/>
          <xdr:cNvCxnSpPr/>
        </xdr:nvCxnSpPr>
        <xdr:spPr bwMode="auto">
          <a:xfrm flipV="1">
            <a:off x="12211050" y="58597800"/>
            <a:ext cx="542925" cy="285749"/>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chemeClr val="bg1">
                <a:lumMod val="5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330" name="直線コネクタ 329"/>
          <xdr:cNvCxnSpPr/>
        </xdr:nvCxnSpPr>
        <xdr:spPr bwMode="auto">
          <a:xfrm flipV="1">
            <a:off x="8953500" y="59426475"/>
            <a:ext cx="2038350" cy="1114425"/>
          </a:xfrm>
          <a:prstGeom prst="line">
            <a:avLst/>
          </a:prstGeom>
          <a:solidFill>
            <a:srgbClr xmlns:mc="http://schemas.openxmlformats.org/markup-compatibility/2006" xmlns:a14="http://schemas.microsoft.com/office/drawing/2010/main" val="FFFFFF" mc:Ignorable="a14" a14:legacySpreadsheetColorIndex="9"/>
          </a:solidFill>
          <a:ln w="28575" cap="flat" cmpd="sng" algn="ctr">
            <a:solidFill>
              <a:srgbClr xmlns:mc="http://schemas.openxmlformats.org/markup-compatibility/2006" xmlns:a14="http://schemas.microsoft.com/office/drawing/2010/main" val="000000" mc:Ignorable="a14" a14:legacySpreadsheetColorIndex="64"/>
            </a:solidFill>
            <a:prstDash val="solid"/>
            <a:round/>
            <a:headEnd type="triangl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329" name="直線コネクタ 328"/>
          <xdr:cNvCxnSpPr/>
        </xdr:nvCxnSpPr>
        <xdr:spPr bwMode="auto">
          <a:xfrm>
            <a:off x="10991850" y="56292750"/>
            <a:ext cx="0" cy="3133725"/>
          </a:xfrm>
          <a:prstGeom prst="line">
            <a:avLst/>
          </a:prstGeom>
          <a:solidFill>
            <a:srgbClr xmlns:mc="http://schemas.openxmlformats.org/markup-compatibility/2006" xmlns:a14="http://schemas.microsoft.com/office/drawing/2010/main" val="FFFFFF" mc:Ignorable="a14" a14:legacySpreadsheetColorIndex="9"/>
          </a:solidFill>
          <a:ln w="28575" cap="flat" cmpd="sng" algn="ctr">
            <a:solidFill>
              <a:srgbClr xmlns:mc="http://schemas.openxmlformats.org/markup-compatibility/2006" xmlns:a14="http://schemas.microsoft.com/office/drawing/2010/main" val="000000" mc:Ignorable="a14" a14:legacySpreadsheetColorIndex="64"/>
            </a:solidFill>
            <a:prstDash val="solid"/>
            <a:round/>
            <a:headEnd type="triangl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337" name="直線コネクタ 336"/>
          <xdr:cNvCxnSpPr/>
        </xdr:nvCxnSpPr>
        <xdr:spPr bwMode="auto">
          <a:xfrm>
            <a:off x="10972800" y="59436000"/>
            <a:ext cx="161925" cy="0"/>
          </a:xfrm>
          <a:prstGeom prst="line">
            <a:avLst/>
          </a:prstGeom>
          <a:solidFill>
            <a:srgbClr xmlns:mc="http://schemas.openxmlformats.org/markup-compatibility/2006" xmlns:a14="http://schemas.microsoft.com/office/drawing/2010/main" val="FFFFFF" mc:Ignorable="a14" a14:legacySpreadsheetColorIndex="9"/>
          </a:solidFill>
          <a:ln w="2857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301" name="直線コネクタ 300"/>
          <xdr:cNvCxnSpPr/>
        </xdr:nvCxnSpPr>
        <xdr:spPr bwMode="auto">
          <a:xfrm>
            <a:off x="12496800" y="59436000"/>
            <a:ext cx="600075" cy="0"/>
          </a:xfrm>
          <a:prstGeom prst="line">
            <a:avLst/>
          </a:prstGeom>
          <a:solidFill>
            <a:srgbClr xmlns:mc="http://schemas.openxmlformats.org/markup-compatibility/2006" xmlns:a14="http://schemas.microsoft.com/office/drawing/2010/main" val="FFFFFF" mc:Ignorable="a14" a14:legacySpreadsheetColorIndex="9"/>
          </a:solidFill>
          <a:ln w="2857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327" name="直線コネクタ 326"/>
          <xdr:cNvCxnSpPr/>
        </xdr:nvCxnSpPr>
        <xdr:spPr bwMode="auto">
          <a:xfrm>
            <a:off x="12506325" y="57492900"/>
            <a:ext cx="685800" cy="1"/>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chemeClr val="bg1">
                <a:lumMod val="5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477" name="直線コネクタ 476"/>
          <xdr:cNvCxnSpPr/>
        </xdr:nvCxnSpPr>
        <xdr:spPr bwMode="auto">
          <a:xfrm>
            <a:off x="9429750" y="60283725"/>
            <a:ext cx="4905375" cy="0"/>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chemeClr val="bg1">
                <a:lumMod val="5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31" name="直線コネクタ 30"/>
          <xdr:cNvCxnSpPr/>
        </xdr:nvCxnSpPr>
        <xdr:spPr bwMode="auto">
          <a:xfrm>
            <a:off x="13096875" y="57559575"/>
            <a:ext cx="0" cy="2562225"/>
          </a:xfrm>
          <a:prstGeom prst="line">
            <a:avLst/>
          </a:prstGeom>
          <a:solidFill>
            <a:srgbClr xmlns:mc="http://schemas.openxmlformats.org/markup-compatibility/2006" xmlns:a14="http://schemas.microsoft.com/office/drawing/2010/main" val="FFFFFF" mc:Ignorable="a14" a14:legacySpreadsheetColorIndex="9"/>
          </a:solidFill>
          <a:ln w="190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65" name="直線コネクタ 64"/>
          <xdr:cNvCxnSpPr/>
        </xdr:nvCxnSpPr>
        <xdr:spPr bwMode="auto">
          <a:xfrm flipV="1">
            <a:off x="13096875" y="56607075"/>
            <a:ext cx="1714500" cy="952500"/>
          </a:xfrm>
          <a:prstGeom prst="line">
            <a:avLst/>
          </a:prstGeom>
          <a:solidFill>
            <a:srgbClr xmlns:mc="http://schemas.openxmlformats.org/markup-compatibility/2006" xmlns:a14="http://schemas.microsoft.com/office/drawing/2010/main" val="FFFFFF" mc:Ignorable="a14" a14:legacySpreadsheetColorIndex="9"/>
          </a:solidFill>
          <a:ln w="190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361" name="直線コネクタ 360"/>
          <xdr:cNvCxnSpPr/>
        </xdr:nvCxnSpPr>
        <xdr:spPr bwMode="auto">
          <a:xfrm>
            <a:off x="14811375" y="58064400"/>
            <a:ext cx="0" cy="819150"/>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ysDash"/>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362" name="直線コネクタ 361"/>
          <xdr:cNvCxnSpPr/>
        </xdr:nvCxnSpPr>
        <xdr:spPr bwMode="auto">
          <a:xfrm flipV="1">
            <a:off x="13106400" y="59159775"/>
            <a:ext cx="1714500" cy="952500"/>
          </a:xfrm>
          <a:prstGeom prst="line">
            <a:avLst/>
          </a:prstGeom>
          <a:solidFill>
            <a:srgbClr xmlns:mc="http://schemas.openxmlformats.org/markup-compatibility/2006" xmlns:a14="http://schemas.microsoft.com/office/drawing/2010/main" val="FFFFFF" mc:Ignorable="a14" a14:legacySpreadsheetColorIndex="9"/>
          </a:solidFill>
          <a:ln w="190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131" name="直線コネクタ 130"/>
          <xdr:cNvCxnSpPr/>
        </xdr:nvCxnSpPr>
        <xdr:spPr bwMode="auto">
          <a:xfrm>
            <a:off x="13954125" y="57092850"/>
            <a:ext cx="0" cy="1247775"/>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triangl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133" name="直線コネクタ 132"/>
          <xdr:cNvCxnSpPr/>
        </xdr:nvCxnSpPr>
        <xdr:spPr bwMode="auto">
          <a:xfrm>
            <a:off x="15078075" y="58350150"/>
            <a:ext cx="895350" cy="0"/>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363" name="直線コネクタ 362"/>
          <xdr:cNvCxnSpPr/>
        </xdr:nvCxnSpPr>
        <xdr:spPr bwMode="auto">
          <a:xfrm flipV="1">
            <a:off x="13096875" y="58350151"/>
            <a:ext cx="857250" cy="485774"/>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triangl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140" name="直線コネクタ 139"/>
          <xdr:cNvCxnSpPr/>
        </xdr:nvCxnSpPr>
        <xdr:spPr bwMode="auto">
          <a:xfrm>
            <a:off x="13839825" y="57311925"/>
            <a:ext cx="114300" cy="1038225"/>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val="FF0000"/>
            </a:solidFill>
            <a:prstDash val="solid"/>
            <a:round/>
            <a:headEnd type="triangl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367" name="直線コネクタ 366"/>
          <xdr:cNvCxnSpPr/>
        </xdr:nvCxnSpPr>
        <xdr:spPr bwMode="auto">
          <a:xfrm flipH="1">
            <a:off x="13306425" y="58350150"/>
            <a:ext cx="647700" cy="533400"/>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val="FF0000"/>
            </a:solidFill>
            <a:prstDash val="solid"/>
            <a:round/>
            <a:headEnd type="none" w="med" len="med"/>
            <a:tailEnd type="triangl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368" name="直線コネクタ 367"/>
          <xdr:cNvCxnSpPr/>
        </xdr:nvCxnSpPr>
        <xdr:spPr bwMode="auto">
          <a:xfrm>
            <a:off x="15087600" y="58350150"/>
            <a:ext cx="561975" cy="0"/>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val="FF0000"/>
            </a:solidFill>
            <a:prstDash val="solid"/>
            <a:round/>
            <a:headEnd type="none" w="med" len="med"/>
            <a:tailEnd type="triangl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372" name="直線コネクタ 371"/>
          <xdr:cNvCxnSpPr/>
        </xdr:nvCxnSpPr>
        <xdr:spPr bwMode="auto">
          <a:xfrm flipH="1">
            <a:off x="13106400" y="56835675"/>
            <a:ext cx="1295401" cy="1095375"/>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376" name="直線コネクタ 375"/>
          <xdr:cNvCxnSpPr/>
        </xdr:nvCxnSpPr>
        <xdr:spPr bwMode="auto">
          <a:xfrm flipH="1">
            <a:off x="13887450" y="58778775"/>
            <a:ext cx="923927" cy="790575"/>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val="FF0000"/>
            </a:solidFill>
            <a:prstDash val="sysDash"/>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378" name="直線コネクタ 377"/>
          <xdr:cNvCxnSpPr/>
        </xdr:nvCxnSpPr>
        <xdr:spPr bwMode="auto">
          <a:xfrm>
            <a:off x="13106400" y="57931050"/>
            <a:ext cx="400050" cy="1962150"/>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382" name="直線コネクタ 381"/>
          <xdr:cNvCxnSpPr/>
        </xdr:nvCxnSpPr>
        <xdr:spPr bwMode="auto">
          <a:xfrm>
            <a:off x="14620875" y="57835800"/>
            <a:ext cx="190500" cy="952500"/>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val="FF0000"/>
            </a:solidFill>
            <a:prstDash val="sysDash"/>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387" name="直線コネクタ 386"/>
          <xdr:cNvCxnSpPr/>
        </xdr:nvCxnSpPr>
        <xdr:spPr bwMode="auto">
          <a:xfrm>
            <a:off x="13106400" y="58674000"/>
            <a:ext cx="190500" cy="219075"/>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val="0000FF"/>
            </a:solidFill>
            <a:prstDash val="sysDash"/>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392" name="直線コネクタ 391"/>
          <xdr:cNvCxnSpPr/>
        </xdr:nvCxnSpPr>
        <xdr:spPr bwMode="auto">
          <a:xfrm flipH="1">
            <a:off x="13096875" y="57121425"/>
            <a:ext cx="895351" cy="733425"/>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val="0000FF"/>
            </a:solidFill>
            <a:prstDash val="sysDash"/>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393" name="直線コネクタ 392"/>
          <xdr:cNvCxnSpPr/>
        </xdr:nvCxnSpPr>
        <xdr:spPr bwMode="auto">
          <a:xfrm flipH="1">
            <a:off x="13916025" y="58540650"/>
            <a:ext cx="1323977" cy="1047750"/>
          </a:xfrm>
          <a:prstGeom prst="line">
            <a:avLst/>
          </a:prstGeom>
          <a:solidFill>
            <a:srgbClr xmlns:mc="http://schemas.openxmlformats.org/markup-compatibility/2006" xmlns:a14="http://schemas.microsoft.com/office/drawing/2010/main" val="FFFFFF" mc:Ignorable="a14" a14:legacySpreadsheetColorIndex="9"/>
          </a:solidFill>
          <a:ln w="19050" cap="flat" cmpd="sng" algn="ctr">
            <a:solidFill>
              <a:srgbClr val="0000FF"/>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403" name="直線コネクタ 402"/>
          <xdr:cNvCxnSpPr/>
        </xdr:nvCxnSpPr>
        <xdr:spPr bwMode="auto">
          <a:xfrm>
            <a:off x="13992225" y="57111900"/>
            <a:ext cx="619125" cy="704850"/>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val="0000FF"/>
            </a:solidFill>
            <a:prstDash val="sysDash"/>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405" name="直線コネクタ 404"/>
          <xdr:cNvCxnSpPr/>
        </xdr:nvCxnSpPr>
        <xdr:spPr bwMode="auto">
          <a:xfrm>
            <a:off x="14611350" y="57816750"/>
            <a:ext cx="638175" cy="723900"/>
          </a:xfrm>
          <a:prstGeom prst="line">
            <a:avLst/>
          </a:prstGeom>
          <a:solidFill>
            <a:srgbClr xmlns:mc="http://schemas.openxmlformats.org/markup-compatibility/2006" xmlns:a14="http://schemas.microsoft.com/office/drawing/2010/main" val="FFFFFF" mc:Ignorable="a14" a14:legacySpreadsheetColorIndex="9"/>
          </a:solidFill>
          <a:ln w="19050" cap="flat" cmpd="sng" algn="ctr">
            <a:solidFill>
              <a:srgbClr val="0000FF"/>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409" name="直線コネクタ 408"/>
          <xdr:cNvCxnSpPr/>
        </xdr:nvCxnSpPr>
        <xdr:spPr bwMode="auto">
          <a:xfrm>
            <a:off x="13306425" y="58902600"/>
            <a:ext cx="609600" cy="695325"/>
          </a:xfrm>
          <a:prstGeom prst="line">
            <a:avLst/>
          </a:prstGeom>
          <a:solidFill>
            <a:srgbClr xmlns:mc="http://schemas.openxmlformats.org/markup-compatibility/2006" xmlns:a14="http://schemas.microsoft.com/office/drawing/2010/main" val="FFFFFF" mc:Ignorable="a14" a14:legacySpreadsheetColorIndex="9"/>
          </a:solidFill>
          <a:ln w="19050" cap="flat" cmpd="sng" algn="ctr">
            <a:solidFill>
              <a:srgbClr val="0000FF"/>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410" name="直線コネクタ 409"/>
          <xdr:cNvCxnSpPr/>
        </xdr:nvCxnSpPr>
        <xdr:spPr bwMode="auto">
          <a:xfrm>
            <a:off x="12677775" y="58188225"/>
            <a:ext cx="409575" cy="466725"/>
          </a:xfrm>
          <a:prstGeom prst="line">
            <a:avLst/>
          </a:prstGeom>
          <a:solidFill>
            <a:srgbClr xmlns:mc="http://schemas.openxmlformats.org/markup-compatibility/2006" xmlns:a14="http://schemas.microsoft.com/office/drawing/2010/main" val="FFFFFF" mc:Ignorable="a14" a14:legacySpreadsheetColorIndex="9"/>
          </a:solidFill>
          <a:ln w="19050" cap="flat" cmpd="sng" algn="ctr">
            <a:solidFill>
              <a:srgbClr val="0000FF"/>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412" name="直線コネクタ 411"/>
          <xdr:cNvCxnSpPr/>
        </xdr:nvCxnSpPr>
        <xdr:spPr bwMode="auto">
          <a:xfrm flipH="1">
            <a:off x="12677775" y="57854850"/>
            <a:ext cx="409576" cy="333375"/>
          </a:xfrm>
          <a:prstGeom prst="line">
            <a:avLst/>
          </a:prstGeom>
          <a:solidFill>
            <a:srgbClr xmlns:mc="http://schemas.openxmlformats.org/markup-compatibility/2006" xmlns:a14="http://schemas.microsoft.com/office/drawing/2010/main" val="FFFFFF" mc:Ignorable="a14" a14:legacySpreadsheetColorIndex="9"/>
          </a:solidFill>
          <a:ln w="19050" cap="flat" cmpd="sng" algn="ctr">
            <a:solidFill>
              <a:srgbClr val="0000FF"/>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420" name="直線コネクタ 419"/>
          <xdr:cNvCxnSpPr/>
        </xdr:nvCxnSpPr>
        <xdr:spPr bwMode="auto">
          <a:xfrm flipH="1">
            <a:off x="13506450" y="59588400"/>
            <a:ext cx="361950" cy="304800"/>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424" name="直線コネクタ 423"/>
          <xdr:cNvCxnSpPr/>
        </xdr:nvCxnSpPr>
        <xdr:spPr bwMode="auto">
          <a:xfrm>
            <a:off x="14411325" y="56845200"/>
            <a:ext cx="200025" cy="971550"/>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427" name="直線コネクタ 426"/>
          <xdr:cNvCxnSpPr/>
        </xdr:nvCxnSpPr>
        <xdr:spPr bwMode="auto">
          <a:xfrm>
            <a:off x="14820900" y="56607075"/>
            <a:ext cx="0" cy="1438275"/>
          </a:xfrm>
          <a:prstGeom prst="line">
            <a:avLst/>
          </a:prstGeom>
          <a:solidFill>
            <a:srgbClr xmlns:mc="http://schemas.openxmlformats.org/markup-compatibility/2006" xmlns:a14="http://schemas.microsoft.com/office/drawing/2010/main" val="FFFFFF" mc:Ignorable="a14" a14:legacySpreadsheetColorIndex="9"/>
          </a:solidFill>
          <a:ln w="190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430" name="直線コネクタ 429"/>
          <xdr:cNvCxnSpPr/>
        </xdr:nvCxnSpPr>
        <xdr:spPr bwMode="auto">
          <a:xfrm>
            <a:off x="14820900" y="58893075"/>
            <a:ext cx="0" cy="266700"/>
          </a:xfrm>
          <a:prstGeom prst="line">
            <a:avLst/>
          </a:prstGeom>
          <a:solidFill>
            <a:srgbClr xmlns:mc="http://schemas.openxmlformats.org/markup-compatibility/2006" xmlns:a14="http://schemas.microsoft.com/office/drawing/2010/main" val="FFFFFF" mc:Ignorable="a14" a14:legacySpreadsheetColorIndex="9"/>
          </a:solidFill>
          <a:ln w="190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434" name="直線コネクタ 433"/>
          <xdr:cNvCxnSpPr/>
        </xdr:nvCxnSpPr>
        <xdr:spPr bwMode="auto">
          <a:xfrm>
            <a:off x="13401675" y="57721500"/>
            <a:ext cx="552450" cy="628650"/>
          </a:xfrm>
          <a:prstGeom prst="line">
            <a:avLst/>
          </a:prstGeom>
          <a:solidFill>
            <a:srgbClr xmlns:mc="http://schemas.openxmlformats.org/markup-compatibility/2006" xmlns:a14="http://schemas.microsoft.com/office/drawing/2010/main" val="FFFFFF" mc:Ignorable="a14" a14:legacySpreadsheetColorIndex="9"/>
          </a:solidFill>
          <a:ln w="28575" cap="flat" cmpd="sng" algn="ctr">
            <a:solidFill>
              <a:srgbClr val="0000FF"/>
            </a:solidFill>
            <a:prstDash val="sysDash"/>
            <a:round/>
            <a:headEnd type="triangl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436" name="直線コネクタ 435"/>
          <xdr:cNvCxnSpPr/>
        </xdr:nvCxnSpPr>
        <xdr:spPr bwMode="auto">
          <a:xfrm flipH="1">
            <a:off x="13439775" y="58359675"/>
            <a:ext cx="514350" cy="428625"/>
          </a:xfrm>
          <a:prstGeom prst="line">
            <a:avLst/>
          </a:prstGeom>
          <a:solidFill>
            <a:srgbClr xmlns:mc="http://schemas.openxmlformats.org/markup-compatibility/2006" xmlns:a14="http://schemas.microsoft.com/office/drawing/2010/main" val="FFFFFF" mc:Ignorable="a14" a14:legacySpreadsheetColorIndex="9"/>
          </a:solidFill>
          <a:ln w="28575" cap="flat" cmpd="sng" algn="ctr">
            <a:solidFill>
              <a:srgbClr val="0000FF"/>
            </a:solidFill>
            <a:prstDash val="solid"/>
            <a:round/>
            <a:headEnd type="none" w="med" len="med"/>
            <a:tailEnd type="triangl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438" name="直線コネクタ 437"/>
          <xdr:cNvCxnSpPr/>
        </xdr:nvCxnSpPr>
        <xdr:spPr bwMode="auto">
          <a:xfrm flipH="1">
            <a:off x="13954130" y="57531000"/>
            <a:ext cx="1838320" cy="828675"/>
          </a:xfrm>
          <a:prstGeom prst="line">
            <a:avLst/>
          </a:prstGeom>
          <a:solidFill>
            <a:srgbClr xmlns:mc="http://schemas.openxmlformats.org/markup-compatibility/2006" xmlns:a14="http://schemas.microsoft.com/office/drawing/2010/main" val="FFFFFF" mc:Ignorable="a14" a14:legacySpreadsheetColorIndex="9"/>
          </a:solidFill>
          <a:ln w="28575" cap="flat" cmpd="sng" algn="ctr">
            <a:solidFill>
              <a:srgbClr val="0000FF"/>
            </a:solidFill>
            <a:prstDash val="solid"/>
            <a:round/>
            <a:headEnd type="triangl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442" name="直線コネクタ 441"/>
          <xdr:cNvCxnSpPr/>
        </xdr:nvCxnSpPr>
        <xdr:spPr bwMode="auto">
          <a:xfrm>
            <a:off x="13963650" y="58350150"/>
            <a:ext cx="1114425" cy="0"/>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453" name="直線コネクタ 452"/>
          <xdr:cNvCxnSpPr/>
        </xdr:nvCxnSpPr>
        <xdr:spPr bwMode="auto">
          <a:xfrm flipV="1">
            <a:off x="13963650" y="57854850"/>
            <a:ext cx="857250" cy="485774"/>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dashDot"/>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456" name="直線コネクタ 455"/>
          <xdr:cNvCxnSpPr/>
        </xdr:nvCxnSpPr>
        <xdr:spPr bwMode="auto">
          <a:xfrm>
            <a:off x="13954125" y="58388250"/>
            <a:ext cx="0" cy="1247775"/>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dashDot"/>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462" name="直線コネクタ 461"/>
          <xdr:cNvCxnSpPr/>
        </xdr:nvCxnSpPr>
        <xdr:spPr bwMode="auto">
          <a:xfrm flipV="1">
            <a:off x="11125200" y="59436002"/>
            <a:ext cx="1381125" cy="761998"/>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465" name="直線コネクタ 464"/>
          <xdr:cNvCxnSpPr/>
        </xdr:nvCxnSpPr>
        <xdr:spPr bwMode="auto">
          <a:xfrm>
            <a:off x="14325600" y="59436000"/>
            <a:ext cx="2181225" cy="0"/>
          </a:xfrm>
          <a:prstGeom prst="line">
            <a:avLst/>
          </a:prstGeom>
          <a:solidFill>
            <a:srgbClr xmlns:mc="http://schemas.openxmlformats.org/markup-compatibility/2006" xmlns:a14="http://schemas.microsoft.com/office/drawing/2010/main" val="FFFFFF" mc:Ignorable="a14" a14:legacySpreadsheetColorIndex="9"/>
          </a:solidFill>
          <a:ln w="2857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467" name="直線コネクタ 466"/>
          <xdr:cNvCxnSpPr/>
        </xdr:nvCxnSpPr>
        <xdr:spPr bwMode="auto">
          <a:xfrm flipV="1">
            <a:off x="14830425" y="57492900"/>
            <a:ext cx="647700" cy="352426"/>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chemeClr val="bg1">
                <a:lumMod val="50000"/>
              </a:schemeClr>
            </a:solidFill>
            <a:prstDash val="dashDot"/>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470" name="直線コネクタ 469"/>
          <xdr:cNvCxnSpPr/>
        </xdr:nvCxnSpPr>
        <xdr:spPr bwMode="auto">
          <a:xfrm flipH="1">
            <a:off x="13954125" y="59645550"/>
            <a:ext cx="1" cy="628650"/>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chemeClr val="bg1">
                <a:lumMod val="50000"/>
              </a:schemeClr>
            </a:solidFill>
            <a:prstDash val="dashDot"/>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473" name="直線コネクタ 472"/>
          <xdr:cNvCxnSpPr/>
        </xdr:nvCxnSpPr>
        <xdr:spPr bwMode="auto">
          <a:xfrm>
            <a:off x="14820900" y="57492900"/>
            <a:ext cx="847725" cy="1"/>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chemeClr val="bg1">
                <a:lumMod val="5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478" name="直線コネクタ 477"/>
          <xdr:cNvCxnSpPr/>
        </xdr:nvCxnSpPr>
        <xdr:spPr bwMode="auto">
          <a:xfrm>
            <a:off x="15544800" y="57483375"/>
            <a:ext cx="0" cy="1943100"/>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chemeClr val="bg1">
                <a:lumMod val="50000"/>
              </a:schemeClr>
            </a:solidFill>
            <a:prstDash val="solid"/>
            <a:round/>
            <a:headEnd type="triangl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481" name="直線コネクタ 480"/>
          <xdr:cNvCxnSpPr/>
        </xdr:nvCxnSpPr>
        <xdr:spPr bwMode="auto">
          <a:xfrm flipV="1">
            <a:off x="14039850" y="59445525"/>
            <a:ext cx="1514475" cy="838202"/>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chemeClr val="bg1">
                <a:lumMod val="50000"/>
              </a:schemeClr>
            </a:solidFill>
            <a:prstDash val="solid"/>
            <a:round/>
            <a:headEnd type="triangl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485" name="直線コネクタ 484"/>
          <xdr:cNvCxnSpPr/>
        </xdr:nvCxnSpPr>
        <xdr:spPr bwMode="auto">
          <a:xfrm flipH="1">
            <a:off x="13973175" y="57816750"/>
            <a:ext cx="638175" cy="533400"/>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val="0000FF"/>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sp macro="" textlink="">
        <xdr:nvSpPr>
          <xdr:cNvPr id="497" name="円弧 496"/>
          <xdr:cNvSpPr/>
        </xdr:nvSpPr>
        <xdr:spPr bwMode="auto">
          <a:xfrm rot="10800000">
            <a:off x="13639799" y="57340499"/>
            <a:ext cx="857251" cy="1743076"/>
          </a:xfrm>
          <a:prstGeom prst="arc">
            <a:avLst>
              <a:gd name="adj1" fmla="val 4457531"/>
              <a:gd name="adj2" fmla="val 4941076"/>
            </a:avLst>
          </a:prstGeom>
          <a:noFill/>
          <a:ln w="9525" cap="flat" cmpd="sng" algn="ctr">
            <a:solidFill>
              <a:srgbClr val="FF99CC"/>
            </a:solidFill>
            <a:prstDash val="solid"/>
            <a:round/>
            <a:headEnd type="triangl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sp macro="" textlink="">
        <xdr:nvSpPr>
          <xdr:cNvPr id="498" name="円弧 497"/>
          <xdr:cNvSpPr/>
        </xdr:nvSpPr>
        <xdr:spPr bwMode="auto">
          <a:xfrm rot="10800000">
            <a:off x="14220825" y="56959499"/>
            <a:ext cx="1238250" cy="1762125"/>
          </a:xfrm>
          <a:prstGeom prst="arc">
            <a:avLst>
              <a:gd name="adj1" fmla="val 3758477"/>
              <a:gd name="adj2" fmla="val 5255349"/>
            </a:avLst>
          </a:prstGeom>
          <a:noFill/>
          <a:ln w="9525" cap="flat" cmpd="sng" algn="ctr">
            <a:solidFill>
              <a:srgbClr val="FF99CC"/>
            </a:solidFill>
            <a:prstDash val="solid"/>
            <a:round/>
            <a:headEnd type="triangl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sp macro="" textlink="">
        <xdr:nvSpPr>
          <xdr:cNvPr id="500" name="円弧 499"/>
          <xdr:cNvSpPr/>
        </xdr:nvSpPr>
        <xdr:spPr bwMode="auto">
          <a:xfrm rot="10800000">
            <a:off x="13439774" y="57445273"/>
            <a:ext cx="866774" cy="1371602"/>
          </a:xfrm>
          <a:prstGeom prst="arc">
            <a:avLst>
              <a:gd name="adj1" fmla="val 2337548"/>
              <a:gd name="adj2" fmla="val 5255349"/>
            </a:avLst>
          </a:prstGeom>
          <a:noFill/>
          <a:ln w="9525" cap="flat" cmpd="sng" algn="ctr">
            <a:solidFill>
              <a:srgbClr val="66CCFF"/>
            </a:solidFill>
            <a:prstDash val="solid"/>
            <a:round/>
            <a:headEnd type="triangl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sp macro="" textlink="">
        <xdr:nvSpPr>
          <xdr:cNvPr id="502" name="円弧 501"/>
          <xdr:cNvSpPr/>
        </xdr:nvSpPr>
        <xdr:spPr bwMode="auto">
          <a:xfrm rot="10800000">
            <a:off x="14639925" y="57502425"/>
            <a:ext cx="1190621" cy="2171696"/>
          </a:xfrm>
          <a:prstGeom prst="arc">
            <a:avLst>
              <a:gd name="adj1" fmla="val 6468563"/>
              <a:gd name="adj2" fmla="val 9484796"/>
            </a:avLst>
          </a:prstGeom>
          <a:noFill/>
          <a:ln w="9525" cap="flat" cmpd="sng" algn="ctr">
            <a:solidFill>
              <a:srgbClr val="66CCFF"/>
            </a:solidFill>
            <a:prstDash val="solid"/>
            <a:round/>
            <a:headEnd type="triangl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sp macro="" textlink="" fLocksText="0">
        <xdr:nvSpPr>
          <xdr:cNvPr id="503" name="Text 59"/>
          <xdr:cNvSpPr txBox="1">
            <a:spLocks noChangeArrowheads="1"/>
          </xdr:cNvSpPr>
        </xdr:nvSpPr>
        <xdr:spPr bwMode="auto">
          <a:xfrm>
            <a:off x="16592550" y="59331225"/>
            <a:ext cx="323850" cy="2381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F"/>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0" rIns="0" bIns="0" anchor="t"/>
          <a:lstStyle/>
          <a:p>
            <a:pPr algn="l" rtl="0">
              <a:defRPr sz="1000"/>
            </a:pPr>
            <a:r>
              <a:rPr lang="en-US" altLang="ja-JP" sz="1200" b="0" i="0" u="none" strike="noStrike" baseline="0">
                <a:solidFill>
                  <a:srgbClr val="000000"/>
                </a:solidFill>
                <a:latin typeface="Times New Roman"/>
                <a:cs typeface="Times New Roman"/>
              </a:rPr>
              <a:t>X</a:t>
            </a:r>
          </a:p>
          <a:p>
            <a:pPr algn="l" rtl="0">
              <a:defRPr sz="1000"/>
            </a:pPr>
            <a:endParaRPr lang="ja-JP" altLang="en-US" sz="1200" b="0" i="0" u="none" strike="noStrike" baseline="0">
              <a:solidFill>
                <a:srgbClr val="000000"/>
              </a:solidFill>
              <a:latin typeface="Times New Roman"/>
              <a:cs typeface="Times New Roman"/>
            </a:endParaRPr>
          </a:p>
          <a:p>
            <a:pPr algn="l" rtl="0">
              <a:defRPr sz="1000"/>
            </a:pPr>
            <a:endParaRPr lang="ja-JP" altLang="en-US" sz="1200" b="0" i="0" u="none" strike="noStrike" baseline="0">
              <a:solidFill>
                <a:srgbClr val="000000"/>
              </a:solidFill>
              <a:latin typeface="Times New Roman"/>
              <a:cs typeface="Times New Roman"/>
            </a:endParaRPr>
          </a:p>
        </xdr:txBody>
      </xdr:sp>
      <xdr:sp macro="" textlink="" fLocksText="0">
        <xdr:nvSpPr>
          <xdr:cNvPr id="504" name="Text 59"/>
          <xdr:cNvSpPr txBox="1">
            <a:spLocks noChangeArrowheads="1"/>
          </xdr:cNvSpPr>
        </xdr:nvSpPr>
        <xdr:spPr bwMode="auto">
          <a:xfrm>
            <a:off x="16059150" y="58226325"/>
            <a:ext cx="590550" cy="2667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F"/>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0" rIns="0" bIns="0" anchor="t"/>
          <a:lstStyle/>
          <a:p>
            <a:pPr algn="l" rtl="0">
              <a:defRPr sz="1000"/>
            </a:pPr>
            <a:r>
              <a:rPr lang="en-US" altLang="ja-JP" sz="1200" b="0" i="0" u="none" strike="noStrike" baseline="0">
                <a:solidFill>
                  <a:srgbClr val="000000"/>
                </a:solidFill>
                <a:latin typeface="Times New Roman"/>
                <a:cs typeface="Times New Roman"/>
              </a:rPr>
              <a:t>X' , </a:t>
            </a:r>
            <a:r>
              <a:rPr lang="en-US" altLang="ja-JP" sz="1200" b="0" i="0" u="none" strike="noStrike" baseline="0">
                <a:solidFill>
                  <a:srgbClr val="FF0000"/>
                </a:solidFill>
                <a:latin typeface="Times New Roman"/>
                <a:cs typeface="Times New Roman"/>
              </a:rPr>
              <a:t>X''</a:t>
            </a:r>
          </a:p>
          <a:p>
            <a:pPr algn="l" rtl="0">
              <a:defRPr sz="1000"/>
            </a:pPr>
            <a:endParaRPr lang="ja-JP" altLang="en-US" sz="1200" b="0" i="0" u="none" strike="noStrike" baseline="0">
              <a:solidFill>
                <a:srgbClr val="000000"/>
              </a:solidFill>
              <a:latin typeface="Times New Roman"/>
              <a:cs typeface="Times New Roman"/>
            </a:endParaRPr>
          </a:p>
          <a:p>
            <a:pPr algn="l" rtl="0">
              <a:defRPr sz="1000"/>
            </a:pPr>
            <a:endParaRPr lang="ja-JP" altLang="en-US" sz="1200" b="0" i="0" u="none" strike="noStrike" baseline="0">
              <a:solidFill>
                <a:srgbClr val="000000"/>
              </a:solidFill>
              <a:latin typeface="Times New Roman"/>
              <a:cs typeface="Times New Roman"/>
            </a:endParaRPr>
          </a:p>
        </xdr:txBody>
      </xdr:sp>
      <xdr:sp macro="" textlink="" fLocksText="0">
        <xdr:nvSpPr>
          <xdr:cNvPr id="505" name="Text 59"/>
          <xdr:cNvSpPr txBox="1">
            <a:spLocks noChangeArrowheads="1"/>
          </xdr:cNvSpPr>
        </xdr:nvSpPr>
        <xdr:spPr bwMode="auto">
          <a:xfrm>
            <a:off x="15849600" y="57378600"/>
            <a:ext cx="590550" cy="2667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F"/>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0" rIns="0" bIns="0" anchor="t"/>
          <a:lstStyle/>
          <a:p>
            <a:pPr algn="l" rtl="0">
              <a:defRPr sz="1000"/>
            </a:pPr>
            <a:r>
              <a:rPr lang="en-US" altLang="ja-JP" sz="1200" b="0" i="0" u="none" strike="noStrike" baseline="0">
                <a:solidFill>
                  <a:srgbClr val="0000FF"/>
                </a:solidFill>
                <a:latin typeface="Times New Roman"/>
                <a:cs typeface="Times New Roman"/>
              </a:rPr>
              <a:t>x</a:t>
            </a:r>
            <a:endParaRPr lang="ja-JP" altLang="en-US" sz="1200" b="0" i="0" u="none" strike="noStrike" baseline="0">
              <a:solidFill>
                <a:srgbClr val="0000FF"/>
              </a:solidFill>
              <a:latin typeface="Times New Roman"/>
              <a:cs typeface="Times New Roman"/>
            </a:endParaRPr>
          </a:p>
        </xdr:txBody>
      </xdr:sp>
      <xdr:sp macro="" textlink="" fLocksText="0">
        <xdr:nvSpPr>
          <xdr:cNvPr id="507" name="Text 59"/>
          <xdr:cNvSpPr txBox="1">
            <a:spLocks noChangeArrowheads="1"/>
          </xdr:cNvSpPr>
        </xdr:nvSpPr>
        <xdr:spPr bwMode="auto">
          <a:xfrm>
            <a:off x="8801100" y="60493275"/>
            <a:ext cx="228600" cy="2381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F"/>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0" rIns="0" bIns="0" anchor="t"/>
          <a:lstStyle/>
          <a:p>
            <a:pPr algn="l" rtl="0">
              <a:defRPr sz="1000"/>
            </a:pPr>
            <a:r>
              <a:rPr lang="en-US" altLang="ja-JP" sz="1200" b="0" i="0" u="none" strike="noStrike" baseline="0">
                <a:solidFill>
                  <a:srgbClr val="000000"/>
                </a:solidFill>
                <a:latin typeface="Times New Roman"/>
                <a:cs typeface="Times New Roman"/>
              </a:rPr>
              <a:t>Z</a:t>
            </a:r>
          </a:p>
          <a:p>
            <a:pPr algn="l" rtl="0">
              <a:defRPr sz="1000"/>
            </a:pPr>
            <a:endParaRPr lang="ja-JP" altLang="en-US" sz="1200" b="0" i="0" u="none" strike="noStrike" baseline="0">
              <a:solidFill>
                <a:srgbClr val="000000"/>
              </a:solidFill>
              <a:latin typeface="Times New Roman"/>
              <a:cs typeface="Times New Roman"/>
            </a:endParaRPr>
          </a:p>
          <a:p>
            <a:pPr algn="l" rtl="0">
              <a:defRPr sz="1000"/>
            </a:pPr>
            <a:endParaRPr lang="ja-JP" altLang="en-US" sz="1200" b="0" i="0" u="none" strike="noStrike" baseline="0">
              <a:solidFill>
                <a:srgbClr val="000000"/>
              </a:solidFill>
              <a:latin typeface="Times New Roman"/>
              <a:cs typeface="Times New Roman"/>
            </a:endParaRPr>
          </a:p>
        </xdr:txBody>
      </xdr:sp>
      <xdr:sp macro="" textlink="" fLocksText="0">
        <xdr:nvSpPr>
          <xdr:cNvPr id="508" name="Text 59"/>
          <xdr:cNvSpPr txBox="1">
            <a:spLocks noChangeArrowheads="1"/>
          </xdr:cNvSpPr>
        </xdr:nvSpPr>
        <xdr:spPr bwMode="auto">
          <a:xfrm>
            <a:off x="13916025" y="56826150"/>
            <a:ext cx="323850" cy="2381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F"/>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0" rIns="0" bIns="0" anchor="t"/>
          <a:lstStyle/>
          <a:p>
            <a:pPr algn="l" rtl="0">
              <a:defRPr sz="1000"/>
            </a:pPr>
            <a:r>
              <a:rPr lang="en-US" altLang="ja-JP" sz="1200" b="0" i="0" u="none" strike="noStrike" baseline="0">
                <a:solidFill>
                  <a:srgbClr val="000000"/>
                </a:solidFill>
                <a:latin typeface="Times New Roman"/>
                <a:cs typeface="Times New Roman"/>
              </a:rPr>
              <a:t>Y'</a:t>
            </a:r>
          </a:p>
          <a:p>
            <a:pPr algn="l" rtl="0">
              <a:defRPr sz="1000"/>
            </a:pPr>
            <a:endParaRPr lang="ja-JP" altLang="en-US" sz="1200" b="0" i="0" u="none" strike="noStrike" baseline="0">
              <a:solidFill>
                <a:srgbClr val="000000"/>
              </a:solidFill>
              <a:latin typeface="Times New Roman"/>
              <a:cs typeface="Times New Roman"/>
            </a:endParaRPr>
          </a:p>
          <a:p>
            <a:pPr algn="l" rtl="0">
              <a:defRPr sz="1000"/>
            </a:pPr>
            <a:endParaRPr lang="ja-JP" altLang="en-US" sz="1200" b="0" i="0" u="none" strike="noStrike" baseline="0">
              <a:solidFill>
                <a:srgbClr val="000000"/>
              </a:solidFill>
              <a:latin typeface="Times New Roman"/>
              <a:cs typeface="Times New Roman"/>
            </a:endParaRPr>
          </a:p>
        </xdr:txBody>
      </xdr:sp>
      <xdr:sp macro="" textlink="" fLocksText="0">
        <xdr:nvSpPr>
          <xdr:cNvPr id="509" name="Text 59"/>
          <xdr:cNvSpPr txBox="1">
            <a:spLocks noChangeArrowheads="1"/>
          </xdr:cNvSpPr>
        </xdr:nvSpPr>
        <xdr:spPr bwMode="auto">
          <a:xfrm>
            <a:off x="12944475" y="58721625"/>
            <a:ext cx="323850" cy="2381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F"/>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0" rIns="0" bIns="0" anchor="t"/>
          <a:lstStyle/>
          <a:p>
            <a:pPr algn="l" rtl="0">
              <a:defRPr sz="1000"/>
            </a:pPr>
            <a:r>
              <a:rPr lang="en-US" altLang="ja-JP" sz="1200" b="0" i="0" u="none" strike="noStrike" baseline="0">
                <a:solidFill>
                  <a:srgbClr val="000000"/>
                </a:solidFill>
                <a:latin typeface="Times New Roman"/>
                <a:cs typeface="Times New Roman"/>
              </a:rPr>
              <a:t>Z'</a:t>
            </a:r>
          </a:p>
          <a:p>
            <a:pPr algn="l" rtl="0">
              <a:defRPr sz="1000"/>
            </a:pPr>
            <a:endParaRPr lang="ja-JP" altLang="en-US" sz="1200" b="0" i="0" u="none" strike="noStrike" baseline="0">
              <a:solidFill>
                <a:srgbClr val="000000"/>
              </a:solidFill>
              <a:latin typeface="Times New Roman"/>
              <a:cs typeface="Times New Roman"/>
            </a:endParaRPr>
          </a:p>
          <a:p>
            <a:pPr algn="l" rtl="0">
              <a:defRPr sz="1000"/>
            </a:pPr>
            <a:endParaRPr lang="ja-JP" altLang="en-US" sz="1200" b="0" i="0" u="none" strike="noStrike" baseline="0">
              <a:solidFill>
                <a:srgbClr val="000000"/>
              </a:solidFill>
              <a:latin typeface="Times New Roman"/>
              <a:cs typeface="Times New Roman"/>
            </a:endParaRPr>
          </a:p>
        </xdr:txBody>
      </xdr:sp>
      <xdr:sp macro="" textlink="" fLocksText="0">
        <xdr:nvSpPr>
          <xdr:cNvPr id="510" name="Text 59"/>
          <xdr:cNvSpPr txBox="1">
            <a:spLocks noChangeArrowheads="1"/>
          </xdr:cNvSpPr>
        </xdr:nvSpPr>
        <xdr:spPr bwMode="auto">
          <a:xfrm>
            <a:off x="13735050" y="57169050"/>
            <a:ext cx="323850" cy="2381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F"/>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0" rIns="0" bIns="0" anchor="t"/>
          <a:lstStyle/>
          <a:p>
            <a:pPr algn="l" rtl="0">
              <a:defRPr sz="1000"/>
            </a:pPr>
            <a:r>
              <a:rPr lang="en-US" altLang="ja-JP" sz="1200" b="0" i="0" u="none" strike="noStrike" baseline="0">
                <a:solidFill>
                  <a:srgbClr val="FF0000"/>
                </a:solidFill>
                <a:latin typeface="Times New Roman"/>
                <a:cs typeface="Times New Roman"/>
              </a:rPr>
              <a:t>Y''</a:t>
            </a:r>
          </a:p>
          <a:p>
            <a:pPr algn="l" rtl="0">
              <a:defRPr sz="1000"/>
            </a:pPr>
            <a:endParaRPr lang="ja-JP" altLang="en-US" sz="1200" b="0" i="0" u="none" strike="noStrike" baseline="0">
              <a:solidFill>
                <a:srgbClr val="000000"/>
              </a:solidFill>
              <a:latin typeface="Times New Roman"/>
              <a:cs typeface="Times New Roman"/>
            </a:endParaRPr>
          </a:p>
          <a:p>
            <a:pPr algn="l" rtl="0">
              <a:defRPr sz="1000"/>
            </a:pPr>
            <a:endParaRPr lang="ja-JP" altLang="en-US" sz="1200" b="0" i="0" u="none" strike="noStrike" baseline="0">
              <a:solidFill>
                <a:srgbClr val="000000"/>
              </a:solidFill>
              <a:latin typeface="Times New Roman"/>
              <a:cs typeface="Times New Roman"/>
            </a:endParaRPr>
          </a:p>
        </xdr:txBody>
      </xdr:sp>
      <xdr:sp macro="" textlink="" fLocksText="0">
        <xdr:nvSpPr>
          <xdr:cNvPr id="511" name="Text 59"/>
          <xdr:cNvSpPr txBox="1">
            <a:spLocks noChangeArrowheads="1"/>
          </xdr:cNvSpPr>
        </xdr:nvSpPr>
        <xdr:spPr bwMode="auto">
          <a:xfrm>
            <a:off x="13125449" y="58816875"/>
            <a:ext cx="447675" cy="2381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F"/>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0" rIns="0" bIns="0" anchor="t"/>
          <a:lstStyle/>
          <a:p>
            <a:pPr algn="l" rtl="0">
              <a:defRPr sz="1000"/>
            </a:pPr>
            <a:r>
              <a:rPr lang="en-US" altLang="ja-JP" sz="1200" b="0" i="0" u="none" strike="noStrike" baseline="0">
                <a:solidFill>
                  <a:srgbClr val="FF0000"/>
                </a:solidFill>
                <a:latin typeface="Times New Roman"/>
                <a:cs typeface="Times New Roman"/>
              </a:rPr>
              <a:t>Z'' </a:t>
            </a:r>
            <a:r>
              <a:rPr lang="en-US" altLang="ja-JP" sz="1200" b="0" i="0" u="none" strike="noStrike" baseline="0">
                <a:solidFill>
                  <a:sysClr val="windowText" lastClr="000000"/>
                </a:solidFill>
                <a:latin typeface="Times New Roman"/>
                <a:cs typeface="Times New Roman"/>
              </a:rPr>
              <a:t>,</a:t>
            </a:r>
            <a:r>
              <a:rPr lang="en-US" altLang="ja-JP" sz="1200" b="0" i="0" u="none" strike="noStrike" baseline="0">
                <a:solidFill>
                  <a:srgbClr val="FF0000"/>
                </a:solidFill>
                <a:latin typeface="Times New Roman"/>
                <a:cs typeface="Times New Roman"/>
              </a:rPr>
              <a:t> </a:t>
            </a:r>
            <a:r>
              <a:rPr lang="en-US" altLang="ja-JP" sz="1200" b="0" i="0" u="none" strike="noStrike" baseline="0">
                <a:solidFill>
                  <a:srgbClr val="0000FF"/>
                </a:solidFill>
                <a:latin typeface="Times New Roman"/>
                <a:cs typeface="Times New Roman"/>
              </a:rPr>
              <a:t>z</a:t>
            </a:r>
          </a:p>
          <a:p>
            <a:pPr algn="l" rtl="0">
              <a:defRPr sz="1000"/>
            </a:pPr>
            <a:endParaRPr lang="ja-JP" altLang="en-US" sz="1200" b="0" i="0" u="none" strike="noStrike" baseline="0">
              <a:solidFill>
                <a:srgbClr val="000000"/>
              </a:solidFill>
              <a:latin typeface="Times New Roman"/>
              <a:cs typeface="Times New Roman"/>
            </a:endParaRPr>
          </a:p>
          <a:p>
            <a:pPr algn="l" rtl="0">
              <a:defRPr sz="1000"/>
            </a:pPr>
            <a:endParaRPr lang="ja-JP" altLang="en-US" sz="1200" b="0" i="0" u="none" strike="noStrike" baseline="0">
              <a:solidFill>
                <a:srgbClr val="000000"/>
              </a:solidFill>
              <a:latin typeface="Times New Roman"/>
              <a:cs typeface="Times New Roman"/>
            </a:endParaRPr>
          </a:p>
        </xdr:txBody>
      </xdr:sp>
      <xdr:sp macro="" textlink="" fLocksText="0">
        <xdr:nvSpPr>
          <xdr:cNvPr id="512" name="Text 59"/>
          <xdr:cNvSpPr txBox="1">
            <a:spLocks noChangeArrowheads="1"/>
          </xdr:cNvSpPr>
        </xdr:nvSpPr>
        <xdr:spPr bwMode="auto">
          <a:xfrm>
            <a:off x="13268325" y="57502425"/>
            <a:ext cx="180975" cy="2667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F"/>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0" rIns="0" bIns="0" anchor="t"/>
          <a:lstStyle/>
          <a:p>
            <a:pPr algn="l" rtl="0">
              <a:defRPr sz="1000"/>
            </a:pPr>
            <a:r>
              <a:rPr lang="en-US" altLang="ja-JP" sz="1200" b="0" i="0" u="none" strike="noStrike" baseline="0">
                <a:solidFill>
                  <a:srgbClr val="0000FF"/>
                </a:solidFill>
                <a:latin typeface="Times New Roman"/>
                <a:cs typeface="Times New Roman"/>
              </a:rPr>
              <a:t>y</a:t>
            </a:r>
            <a:endParaRPr lang="ja-JP" altLang="en-US" sz="1200" b="0" i="0" u="none" strike="noStrike" baseline="0">
              <a:solidFill>
                <a:srgbClr val="0000FF"/>
              </a:solidFill>
              <a:latin typeface="Times New Roman"/>
              <a:cs typeface="Times New Roman"/>
            </a:endParaRPr>
          </a:p>
        </xdr:txBody>
      </xdr:sp>
      <xdr:sp macro="" textlink="" fLocksText="0">
        <xdr:nvSpPr>
          <xdr:cNvPr id="513" name="Text 59"/>
          <xdr:cNvSpPr txBox="1">
            <a:spLocks noChangeArrowheads="1"/>
          </xdr:cNvSpPr>
        </xdr:nvSpPr>
        <xdr:spPr bwMode="auto">
          <a:xfrm>
            <a:off x="15563850" y="58883550"/>
            <a:ext cx="285750" cy="2667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F"/>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0" rIns="0" bIns="0" anchor="t"/>
          <a:lstStyle/>
          <a:p>
            <a:pPr algn="l" rtl="0">
              <a:defRPr sz="1000"/>
            </a:pPr>
            <a:r>
              <a:rPr lang="en-US" altLang="ja-JP" sz="1200" b="0" i="0" u="none" strike="noStrike" baseline="0">
                <a:solidFill>
                  <a:sysClr val="windowText" lastClr="000000"/>
                </a:solidFill>
                <a:latin typeface="Times New Roman"/>
                <a:cs typeface="Times New Roman"/>
              </a:rPr>
              <a:t>δy1</a:t>
            </a:r>
            <a:endParaRPr lang="ja-JP" altLang="en-US" sz="1200" b="0" i="0" u="none" strike="noStrike" baseline="0">
              <a:solidFill>
                <a:sysClr val="windowText" lastClr="000000"/>
              </a:solidFill>
              <a:latin typeface="Times New Roman"/>
              <a:cs typeface="Times New Roman"/>
            </a:endParaRPr>
          </a:p>
        </xdr:txBody>
      </xdr:sp>
      <xdr:sp macro="" textlink="" fLocksText="0">
        <xdr:nvSpPr>
          <xdr:cNvPr id="515" name="Text 59"/>
          <xdr:cNvSpPr txBox="1">
            <a:spLocks noChangeArrowheads="1"/>
          </xdr:cNvSpPr>
        </xdr:nvSpPr>
        <xdr:spPr bwMode="auto">
          <a:xfrm>
            <a:off x="14830425" y="59855100"/>
            <a:ext cx="285750" cy="2667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F"/>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0" rIns="0" bIns="0" anchor="t"/>
          <a:lstStyle/>
          <a:p>
            <a:pPr algn="l" rtl="0">
              <a:defRPr sz="1000"/>
            </a:pPr>
            <a:r>
              <a:rPr lang="en-US" altLang="ja-JP" sz="1200" b="0" i="0" u="none" strike="noStrike" baseline="0">
                <a:solidFill>
                  <a:sysClr val="windowText" lastClr="000000"/>
                </a:solidFill>
                <a:latin typeface="Times New Roman"/>
                <a:cs typeface="Times New Roman"/>
              </a:rPr>
              <a:t>δz1</a:t>
            </a:r>
            <a:endParaRPr lang="ja-JP" altLang="en-US" sz="1200" b="0" i="0" u="none" strike="noStrike" baseline="0">
              <a:solidFill>
                <a:sysClr val="windowText" lastClr="000000"/>
              </a:solidFill>
              <a:latin typeface="Times New Roman"/>
              <a:cs typeface="Times New Roman"/>
            </a:endParaRPr>
          </a:p>
        </xdr:txBody>
      </xdr:sp>
      <xdr:sp macro="" textlink="" fLocksText="0">
        <xdr:nvSpPr>
          <xdr:cNvPr id="516" name="Text 59"/>
          <xdr:cNvSpPr txBox="1">
            <a:spLocks noChangeArrowheads="1"/>
          </xdr:cNvSpPr>
        </xdr:nvSpPr>
        <xdr:spPr bwMode="auto">
          <a:xfrm>
            <a:off x="15763875" y="57864375"/>
            <a:ext cx="295275" cy="2667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F"/>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0" rIns="0" bIns="0" anchor="t"/>
          <a:lstStyle/>
          <a:p>
            <a:pPr algn="l" rtl="0">
              <a:defRPr sz="1000"/>
            </a:pPr>
            <a:r>
              <a:rPr lang="en-US" altLang="ja-JP" sz="1200" b="0" i="0" u="none" strike="noStrike" baseline="0">
                <a:solidFill>
                  <a:srgbClr val="66CCFF"/>
                </a:solidFill>
                <a:latin typeface="+mn-ea"/>
                <a:ea typeface="+mn-ea"/>
                <a:cs typeface="Times New Roman"/>
              </a:rPr>
              <a:t>φ1</a:t>
            </a:r>
            <a:endParaRPr lang="ja-JP" altLang="en-US" sz="1200" b="0" i="0" u="none" strike="noStrike" baseline="0">
              <a:solidFill>
                <a:srgbClr val="66CCFF"/>
              </a:solidFill>
              <a:latin typeface="+mn-ea"/>
              <a:ea typeface="+mn-ea"/>
              <a:cs typeface="Times New Roman"/>
            </a:endParaRPr>
          </a:p>
        </xdr:txBody>
      </xdr:sp>
      <xdr:sp macro="" textlink="" fLocksText="0">
        <xdr:nvSpPr>
          <xdr:cNvPr id="517" name="Text 59"/>
          <xdr:cNvSpPr txBox="1">
            <a:spLocks noChangeArrowheads="1"/>
          </xdr:cNvSpPr>
        </xdr:nvSpPr>
        <xdr:spPr bwMode="auto">
          <a:xfrm>
            <a:off x="13582650" y="57550050"/>
            <a:ext cx="295275" cy="2667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F"/>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0" rIns="0" bIns="0" anchor="t"/>
          <a:lstStyle/>
          <a:p>
            <a:pPr algn="l" rtl="0">
              <a:defRPr sz="1000"/>
            </a:pPr>
            <a:r>
              <a:rPr lang="en-US" altLang="ja-JP" sz="1200" b="0" i="0" u="none" strike="noStrike" baseline="0">
                <a:solidFill>
                  <a:srgbClr val="66CCFF"/>
                </a:solidFill>
                <a:latin typeface="+mn-ea"/>
                <a:ea typeface="+mn-ea"/>
                <a:cs typeface="Times New Roman"/>
              </a:rPr>
              <a:t>φ1</a:t>
            </a:r>
            <a:endParaRPr lang="ja-JP" altLang="en-US" sz="1200" b="0" i="0" u="none" strike="noStrike" baseline="0">
              <a:solidFill>
                <a:srgbClr val="66CCFF"/>
              </a:solidFill>
              <a:latin typeface="+mn-ea"/>
              <a:ea typeface="+mn-ea"/>
              <a:cs typeface="Times New Roman"/>
            </a:endParaRPr>
          </a:p>
        </xdr:txBody>
      </xdr:sp>
      <xdr:sp macro="" textlink="" fLocksText="0">
        <xdr:nvSpPr>
          <xdr:cNvPr id="521" name="Text 59"/>
          <xdr:cNvSpPr txBox="1">
            <a:spLocks noChangeArrowheads="1"/>
          </xdr:cNvSpPr>
        </xdr:nvSpPr>
        <xdr:spPr bwMode="auto">
          <a:xfrm>
            <a:off x="14563725" y="56816625"/>
            <a:ext cx="295275" cy="2667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F"/>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0" rIns="0" bIns="0" anchor="t"/>
          <a:lstStyle/>
          <a:p>
            <a:pPr algn="l" rtl="0">
              <a:defRPr sz="1000"/>
            </a:pPr>
            <a:r>
              <a:rPr lang="en-US" altLang="ja-JP" sz="1200" b="0" i="0" u="none" strike="noStrike" baseline="0">
                <a:solidFill>
                  <a:srgbClr val="FF99CC"/>
                </a:solidFill>
                <a:latin typeface="+mn-ea"/>
                <a:ea typeface="+mn-ea"/>
                <a:cs typeface="Times New Roman"/>
              </a:rPr>
              <a:t>ω1</a:t>
            </a:r>
            <a:endParaRPr lang="ja-JP" altLang="en-US" sz="1200" b="0" i="0" u="none" strike="noStrike" baseline="0">
              <a:solidFill>
                <a:srgbClr val="FF99CC"/>
              </a:solidFill>
              <a:latin typeface="+mn-ea"/>
              <a:ea typeface="+mn-ea"/>
              <a:cs typeface="Times New Roman"/>
            </a:endParaRPr>
          </a:p>
        </xdr:txBody>
      </xdr:sp>
      <xdr:sp macro="" textlink="" fLocksText="0">
        <xdr:nvSpPr>
          <xdr:cNvPr id="522" name="Text 59"/>
          <xdr:cNvSpPr txBox="1">
            <a:spLocks noChangeArrowheads="1"/>
          </xdr:cNvSpPr>
        </xdr:nvSpPr>
        <xdr:spPr bwMode="auto">
          <a:xfrm>
            <a:off x="13963650" y="57254775"/>
            <a:ext cx="257175" cy="2286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F"/>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0" rIns="0" bIns="0" anchor="t"/>
          <a:lstStyle/>
          <a:p>
            <a:pPr algn="l" rtl="0">
              <a:defRPr sz="1000"/>
            </a:pPr>
            <a:r>
              <a:rPr lang="en-US" altLang="ja-JP" sz="1200" b="0" i="0" u="none" strike="noStrike" baseline="0">
                <a:solidFill>
                  <a:srgbClr val="FF99CC"/>
                </a:solidFill>
                <a:latin typeface="+mn-ea"/>
                <a:ea typeface="+mn-ea"/>
                <a:cs typeface="Times New Roman"/>
              </a:rPr>
              <a:t>ω1</a:t>
            </a:r>
            <a:endParaRPr lang="ja-JP" altLang="en-US" sz="1200" b="0" i="0" u="none" strike="noStrike" baseline="0">
              <a:solidFill>
                <a:srgbClr val="FF99CC"/>
              </a:solidFill>
              <a:latin typeface="+mn-ea"/>
              <a:ea typeface="+mn-ea"/>
              <a:cs typeface="Times New Roman"/>
            </a:endParaRPr>
          </a:p>
        </xdr:txBody>
      </xdr:sp>
      <xdr:sp macro="" textlink="">
        <xdr:nvSpPr>
          <xdr:cNvPr id="523" name="円/楕円 522"/>
          <xdr:cNvSpPr/>
        </xdr:nvSpPr>
        <xdr:spPr bwMode="auto">
          <a:xfrm>
            <a:off x="10944225" y="59388375"/>
            <a:ext cx="85725" cy="95250"/>
          </a:xfrm>
          <a:prstGeom prst="ellipse">
            <a:avLst/>
          </a:prstGeom>
          <a:solidFill>
            <a:schemeClr val="tx1"/>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sp macro="" textlink="">
        <xdr:nvSpPr>
          <xdr:cNvPr id="524" name="円/楕円 523"/>
          <xdr:cNvSpPr/>
        </xdr:nvSpPr>
        <xdr:spPr bwMode="auto">
          <a:xfrm>
            <a:off x="13916025" y="58302525"/>
            <a:ext cx="85725" cy="95250"/>
          </a:xfrm>
          <a:prstGeom prst="ellipse">
            <a:avLst/>
          </a:prstGeom>
          <a:solidFill>
            <a:srgbClr val="0000FF"/>
          </a:solidFill>
          <a:ln w="9525" cap="flat" cmpd="sng" algn="ctr">
            <a:solidFill>
              <a:srgbClr val="0000FF"/>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sp macro="" textlink="" fLocksText="0">
        <xdr:nvSpPr>
          <xdr:cNvPr id="506" name="Text 59"/>
          <xdr:cNvSpPr txBox="1">
            <a:spLocks noChangeArrowheads="1"/>
          </xdr:cNvSpPr>
        </xdr:nvSpPr>
        <xdr:spPr bwMode="auto">
          <a:xfrm>
            <a:off x="11353800" y="56045100"/>
            <a:ext cx="323850" cy="2381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F"/>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0" rIns="0" bIns="0" anchor="t"/>
          <a:lstStyle/>
          <a:p>
            <a:pPr algn="l" rtl="0">
              <a:defRPr sz="1000"/>
            </a:pPr>
            <a:r>
              <a:rPr lang="en-US" altLang="ja-JP" sz="1200" b="0" i="0" u="none" strike="noStrike" baseline="0">
                <a:solidFill>
                  <a:srgbClr val="000000"/>
                </a:solidFill>
                <a:latin typeface="Times New Roman"/>
                <a:cs typeface="Times New Roman"/>
              </a:rPr>
              <a:t>Y</a:t>
            </a:r>
          </a:p>
          <a:p>
            <a:pPr algn="l" rtl="0">
              <a:defRPr sz="1000"/>
            </a:pPr>
            <a:endParaRPr lang="ja-JP" altLang="en-US" sz="1200" b="0" i="0" u="none" strike="noStrike" baseline="0">
              <a:solidFill>
                <a:srgbClr val="000000"/>
              </a:solidFill>
              <a:latin typeface="Times New Roman"/>
              <a:cs typeface="Times New Roman"/>
            </a:endParaRPr>
          </a:p>
          <a:p>
            <a:pPr algn="l" rtl="0">
              <a:defRPr sz="1000"/>
            </a:pPr>
            <a:endParaRPr lang="ja-JP" altLang="en-US" sz="1200" b="0" i="0" u="none" strike="noStrike" baseline="0">
              <a:solidFill>
                <a:srgbClr val="000000"/>
              </a:solidFill>
              <a:latin typeface="Times New Roman"/>
              <a:cs typeface="Times New Roman"/>
            </a:endParaRPr>
          </a:p>
        </xdr:txBody>
      </xdr:sp>
      <xdr:cxnSp macro="">
        <xdr:nvCxnSpPr>
          <xdr:cNvPr id="460" name="直線コネクタ 459"/>
          <xdr:cNvCxnSpPr/>
        </xdr:nvCxnSpPr>
        <xdr:spPr bwMode="auto">
          <a:xfrm>
            <a:off x="12496800" y="56588025"/>
            <a:ext cx="0" cy="2847975"/>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275" name="直線コネクタ 274"/>
          <xdr:cNvCxnSpPr/>
        </xdr:nvCxnSpPr>
        <xdr:spPr bwMode="auto">
          <a:xfrm flipV="1">
            <a:off x="13468350" y="60283726"/>
            <a:ext cx="495300" cy="276224"/>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chemeClr val="bg1">
                <a:lumMod val="5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325" name="直線コネクタ 324"/>
          <xdr:cNvCxnSpPr/>
        </xdr:nvCxnSpPr>
        <xdr:spPr bwMode="auto">
          <a:xfrm>
            <a:off x="10620375" y="60502800"/>
            <a:ext cx="2924175" cy="0"/>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chemeClr val="bg1">
                <a:lumMod val="50000"/>
              </a:schemeClr>
            </a:solidFill>
            <a:prstDash val="solid"/>
            <a:round/>
            <a:headEnd type="none" w="med" len="med"/>
            <a:tailEnd type="triangl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sp macro="" textlink="" fLocksText="0">
        <xdr:nvSpPr>
          <xdr:cNvPr id="326" name="Text 59"/>
          <xdr:cNvSpPr txBox="1">
            <a:spLocks noChangeArrowheads="1"/>
          </xdr:cNvSpPr>
        </xdr:nvSpPr>
        <xdr:spPr bwMode="auto">
          <a:xfrm>
            <a:off x="12182475" y="60512325"/>
            <a:ext cx="285750" cy="2667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F"/>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0" rIns="0" bIns="0" anchor="t"/>
          <a:lstStyle/>
          <a:p>
            <a:pPr algn="l" rtl="0">
              <a:defRPr sz="1000"/>
            </a:pPr>
            <a:r>
              <a:rPr lang="en-US" altLang="ja-JP" sz="1200" b="0" i="0" u="none" strike="noStrike" baseline="0">
                <a:solidFill>
                  <a:sysClr val="windowText" lastClr="000000"/>
                </a:solidFill>
                <a:latin typeface="Times New Roman"/>
                <a:cs typeface="Times New Roman"/>
              </a:rPr>
              <a:t>L1</a:t>
            </a:r>
            <a:endParaRPr lang="ja-JP" altLang="en-US" sz="1200" b="0" i="0" u="none" strike="noStrike" baseline="0">
              <a:solidFill>
                <a:sysClr val="windowText" lastClr="000000"/>
              </a:solidFill>
              <a:latin typeface="Times New Roman"/>
              <a:cs typeface="Times New Roman"/>
            </a:endParaRPr>
          </a:p>
        </xdr:txBody>
      </xdr:sp>
      <xdr:cxnSp macro="">
        <xdr:nvCxnSpPr>
          <xdr:cNvPr id="334" name="直線コネクタ 333"/>
          <xdr:cNvCxnSpPr/>
        </xdr:nvCxnSpPr>
        <xdr:spPr bwMode="auto">
          <a:xfrm>
            <a:off x="11125200" y="57340500"/>
            <a:ext cx="0" cy="2847975"/>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335" name="直線コネクタ 334"/>
          <xdr:cNvCxnSpPr/>
        </xdr:nvCxnSpPr>
        <xdr:spPr bwMode="auto">
          <a:xfrm flipV="1">
            <a:off x="11115675" y="56588027"/>
            <a:ext cx="1381125" cy="752473"/>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339" name="直線コネクタ 338"/>
          <xdr:cNvCxnSpPr/>
        </xdr:nvCxnSpPr>
        <xdr:spPr bwMode="auto">
          <a:xfrm flipV="1">
            <a:off x="10515600" y="60198000"/>
            <a:ext cx="619125" cy="342900"/>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chemeClr val="bg1">
                <a:lumMod val="5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340" name="直線コネクタ 339"/>
          <xdr:cNvCxnSpPr/>
        </xdr:nvCxnSpPr>
        <xdr:spPr bwMode="auto">
          <a:xfrm>
            <a:off x="10982325" y="57492900"/>
            <a:ext cx="152400" cy="0"/>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chemeClr val="bg1">
                <a:lumMod val="5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345" name="直線コネクタ 344"/>
          <xdr:cNvCxnSpPr/>
        </xdr:nvCxnSpPr>
        <xdr:spPr bwMode="auto">
          <a:xfrm>
            <a:off x="12763500" y="58569225"/>
            <a:ext cx="0" cy="866775"/>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chemeClr val="bg1">
                <a:lumMod val="50000"/>
              </a:schemeClr>
            </a:solidFill>
            <a:prstDash val="solid"/>
            <a:round/>
            <a:headEnd type="triangl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347" name="直線コネクタ 346"/>
          <xdr:cNvCxnSpPr/>
        </xdr:nvCxnSpPr>
        <xdr:spPr bwMode="auto">
          <a:xfrm>
            <a:off x="11944350" y="59750325"/>
            <a:ext cx="257175" cy="0"/>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chemeClr val="bg1">
                <a:lumMod val="50000"/>
              </a:schemeClr>
            </a:solidFill>
            <a:prstDash val="solid"/>
            <a:round/>
            <a:headEnd type="none" w="med" len="med"/>
            <a:tailEnd type="triangl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349" name="直線コネクタ 348"/>
          <xdr:cNvCxnSpPr/>
        </xdr:nvCxnSpPr>
        <xdr:spPr bwMode="auto">
          <a:xfrm flipV="1">
            <a:off x="12211050" y="59426475"/>
            <a:ext cx="581025" cy="323850"/>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chemeClr val="bg1">
                <a:lumMod val="50000"/>
              </a:schemeClr>
            </a:solidFill>
            <a:prstDash val="solid"/>
            <a:round/>
            <a:headEnd type="triangl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350" name="直線コネクタ 349"/>
          <xdr:cNvCxnSpPr/>
        </xdr:nvCxnSpPr>
        <xdr:spPr bwMode="auto">
          <a:xfrm>
            <a:off x="12487275" y="58588275"/>
            <a:ext cx="257175" cy="0"/>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chemeClr val="bg1">
                <a:lumMod val="5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sp macro="" textlink="" fLocksText="0">
        <xdr:nvSpPr>
          <xdr:cNvPr id="351" name="Text 59"/>
          <xdr:cNvSpPr txBox="1">
            <a:spLocks noChangeArrowheads="1"/>
          </xdr:cNvSpPr>
        </xdr:nvSpPr>
        <xdr:spPr bwMode="auto">
          <a:xfrm>
            <a:off x="11858625" y="59759850"/>
            <a:ext cx="285750" cy="2667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F"/>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0" rIns="0" bIns="0" anchor="t"/>
          <a:lstStyle/>
          <a:p>
            <a:pPr algn="l" rtl="0">
              <a:defRPr sz="1000"/>
            </a:pPr>
            <a:r>
              <a:rPr lang="en-US" altLang="ja-JP" sz="1200" b="0" i="0" u="none" strike="noStrike" baseline="0">
                <a:solidFill>
                  <a:sysClr val="windowText" lastClr="000000"/>
                </a:solidFill>
                <a:latin typeface="Times New Roman"/>
                <a:cs typeface="Times New Roman"/>
              </a:rPr>
              <a:t>W0</a:t>
            </a:r>
            <a:endParaRPr lang="ja-JP" altLang="en-US" sz="1200" b="0" i="0" u="none" strike="noStrike" baseline="0">
              <a:solidFill>
                <a:sysClr val="windowText" lastClr="000000"/>
              </a:solidFill>
              <a:latin typeface="Times New Roman"/>
              <a:cs typeface="Times New Roman"/>
            </a:endParaRPr>
          </a:p>
        </xdr:txBody>
      </xdr:sp>
      <xdr:sp macro="" textlink="" fLocksText="0">
        <xdr:nvSpPr>
          <xdr:cNvPr id="352" name="Text 59"/>
          <xdr:cNvSpPr txBox="1">
            <a:spLocks noChangeArrowheads="1"/>
          </xdr:cNvSpPr>
        </xdr:nvSpPr>
        <xdr:spPr bwMode="auto">
          <a:xfrm>
            <a:off x="12496800" y="59578875"/>
            <a:ext cx="285750" cy="2667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F"/>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0" rIns="0" bIns="0" anchor="t"/>
          <a:lstStyle/>
          <a:p>
            <a:pPr algn="l" rtl="0">
              <a:defRPr sz="1000"/>
            </a:pPr>
            <a:r>
              <a:rPr lang="en-US" altLang="ja-JP" sz="1200" b="0" i="0" u="none" strike="noStrike" baseline="0">
                <a:solidFill>
                  <a:sysClr val="windowText" lastClr="000000"/>
                </a:solidFill>
                <a:latin typeface="Times New Roman"/>
                <a:cs typeface="Times New Roman"/>
              </a:rPr>
              <a:t>Z0</a:t>
            </a:r>
            <a:endParaRPr lang="ja-JP" altLang="en-US" sz="1200" b="0" i="0" u="none" strike="noStrike" baseline="0">
              <a:solidFill>
                <a:sysClr val="windowText" lastClr="000000"/>
              </a:solidFill>
              <a:latin typeface="Times New Roman"/>
              <a:cs typeface="Times New Roman"/>
            </a:endParaRPr>
          </a:p>
        </xdr:txBody>
      </xdr:sp>
      <xdr:sp macro="" textlink="" fLocksText="0">
        <xdr:nvSpPr>
          <xdr:cNvPr id="353" name="Text 59"/>
          <xdr:cNvSpPr txBox="1">
            <a:spLocks noChangeArrowheads="1"/>
          </xdr:cNvSpPr>
        </xdr:nvSpPr>
        <xdr:spPr bwMode="auto">
          <a:xfrm>
            <a:off x="12792075" y="58988325"/>
            <a:ext cx="285750" cy="2667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F"/>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0" rIns="0" bIns="0" anchor="t"/>
          <a:lstStyle/>
          <a:p>
            <a:pPr algn="l" rtl="0">
              <a:defRPr sz="1000"/>
            </a:pPr>
            <a:r>
              <a:rPr lang="en-US" altLang="ja-JP" sz="1200" b="0" i="0" u="none" strike="noStrike" baseline="0">
                <a:solidFill>
                  <a:sysClr val="windowText" lastClr="000000"/>
                </a:solidFill>
                <a:latin typeface="Times New Roman"/>
                <a:cs typeface="Times New Roman"/>
              </a:rPr>
              <a:t>Y0</a:t>
            </a:r>
            <a:endParaRPr lang="ja-JP" altLang="en-US" sz="1200" b="0" i="0" u="none" strike="noStrike" baseline="0">
              <a:solidFill>
                <a:sysClr val="windowText" lastClr="000000"/>
              </a:solidFill>
              <a:latin typeface="Times New Roman"/>
              <a:cs typeface="Times New Roman"/>
            </a:endParaRPr>
          </a:p>
        </xdr:txBody>
      </xdr:sp>
      <xdr:sp macro="" textlink="" fLocksText="0">
        <xdr:nvSpPr>
          <xdr:cNvPr id="354" name="Text 59"/>
          <xdr:cNvSpPr txBox="1">
            <a:spLocks noChangeArrowheads="1"/>
          </xdr:cNvSpPr>
        </xdr:nvSpPr>
        <xdr:spPr bwMode="auto">
          <a:xfrm>
            <a:off x="11830050" y="56559450"/>
            <a:ext cx="552450" cy="2667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F"/>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0" rIns="0" bIns="0" anchor="t"/>
          <a:lstStyle/>
          <a:p>
            <a:pPr algn="l" rtl="0">
              <a:defRPr sz="1000"/>
            </a:pPr>
            <a:r>
              <a:rPr lang="ja-JP" altLang="en-US" sz="1200" b="0" i="0" u="none" strike="noStrike" baseline="0">
                <a:solidFill>
                  <a:sysClr val="windowText" lastClr="000000"/>
                </a:solidFill>
                <a:latin typeface="Times New Roman"/>
                <a:cs typeface="Times New Roman"/>
              </a:rPr>
              <a:t>界面</a:t>
            </a:r>
            <a:r>
              <a:rPr lang="en-US" altLang="ja-JP" sz="1200" b="0" i="0" u="none" strike="noStrike" baseline="0">
                <a:solidFill>
                  <a:sysClr val="windowText" lastClr="000000"/>
                </a:solidFill>
                <a:latin typeface="Times New Roman"/>
                <a:cs typeface="Times New Roman"/>
              </a:rPr>
              <a:t>0</a:t>
            </a:r>
            <a:endParaRPr lang="ja-JP" altLang="en-US" sz="1200" b="0" i="0" u="none" strike="noStrike" baseline="0">
              <a:solidFill>
                <a:sysClr val="windowText" lastClr="000000"/>
              </a:solidFill>
              <a:latin typeface="Times New Roman"/>
              <a:cs typeface="Times New Roman"/>
            </a:endParaRPr>
          </a:p>
        </xdr:txBody>
      </xdr:sp>
      <xdr:sp macro="" textlink="" fLocksText="0">
        <xdr:nvSpPr>
          <xdr:cNvPr id="355" name="Text 59"/>
          <xdr:cNvSpPr txBox="1">
            <a:spLocks noChangeArrowheads="1"/>
          </xdr:cNvSpPr>
        </xdr:nvSpPr>
        <xdr:spPr bwMode="auto">
          <a:xfrm>
            <a:off x="14878050" y="56540400"/>
            <a:ext cx="552450" cy="2667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F"/>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0" rIns="0" bIns="0" anchor="t"/>
          <a:lstStyle/>
          <a:p>
            <a:pPr algn="l" rtl="0">
              <a:defRPr sz="1000"/>
            </a:pPr>
            <a:r>
              <a:rPr lang="ja-JP" altLang="en-US" sz="1200" b="0" i="0" u="none" strike="noStrike" baseline="0">
                <a:solidFill>
                  <a:sysClr val="windowText" lastClr="000000"/>
                </a:solidFill>
                <a:latin typeface="Times New Roman"/>
                <a:cs typeface="Times New Roman"/>
              </a:rPr>
              <a:t>界面</a:t>
            </a:r>
            <a:r>
              <a:rPr lang="en-US" altLang="ja-JP" sz="1200" b="0" i="0" u="none" strike="noStrike" baseline="0">
                <a:solidFill>
                  <a:sysClr val="windowText" lastClr="000000"/>
                </a:solidFill>
                <a:latin typeface="Times New Roman"/>
                <a:cs typeface="Times New Roman"/>
              </a:rPr>
              <a:t>1</a:t>
            </a:r>
            <a:endParaRPr lang="ja-JP" altLang="en-US" sz="1200" b="0" i="0" u="none" strike="noStrike" baseline="0">
              <a:solidFill>
                <a:sysClr val="windowText" lastClr="000000"/>
              </a:solidFill>
              <a:latin typeface="Times New Roman"/>
              <a:cs typeface="Times New Roman"/>
            </a:endParaRPr>
          </a:p>
        </xdr:txBody>
      </xdr:sp>
      <xdr:cxnSp macro="">
        <xdr:nvCxnSpPr>
          <xdr:cNvPr id="356" name="直線コネクタ 355"/>
          <xdr:cNvCxnSpPr/>
        </xdr:nvCxnSpPr>
        <xdr:spPr bwMode="auto">
          <a:xfrm flipV="1">
            <a:off x="10953750" y="59778901"/>
            <a:ext cx="1238250" cy="657224"/>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chemeClr val="bg1">
                <a:lumMod val="5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357" name="直線コネクタ 356"/>
          <xdr:cNvCxnSpPr/>
        </xdr:nvCxnSpPr>
        <xdr:spPr bwMode="auto">
          <a:xfrm>
            <a:off x="9248775" y="60388500"/>
            <a:ext cx="1771650" cy="0"/>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chemeClr val="bg1">
                <a:lumMod val="50000"/>
              </a:schemeClr>
            </a:solidFill>
            <a:prstDash val="solid"/>
            <a:round/>
            <a:headEnd type="none" w="med" len="med"/>
            <a:tailEnd type="triangl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sp macro="" textlink="" fLocksText="0">
        <xdr:nvSpPr>
          <xdr:cNvPr id="365" name="Text 59"/>
          <xdr:cNvSpPr txBox="1">
            <a:spLocks noChangeArrowheads="1"/>
          </xdr:cNvSpPr>
        </xdr:nvSpPr>
        <xdr:spPr bwMode="auto">
          <a:xfrm>
            <a:off x="9801225" y="60398025"/>
            <a:ext cx="285750" cy="2667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F"/>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0" rIns="0" bIns="0" anchor="t"/>
          <a:lstStyle/>
          <a:p>
            <a:pPr algn="l" rtl="0">
              <a:defRPr sz="1000"/>
            </a:pPr>
            <a:r>
              <a:rPr lang="en-US" altLang="ja-JP" sz="1200" b="0" i="0" u="none" strike="noStrike" baseline="0">
                <a:solidFill>
                  <a:sysClr val="windowText" lastClr="000000"/>
                </a:solidFill>
                <a:latin typeface="Times New Roman"/>
                <a:cs typeface="Times New Roman"/>
              </a:rPr>
              <a:t>X0</a:t>
            </a:r>
            <a:endParaRPr lang="ja-JP" altLang="en-US" sz="1200" b="0" i="0" u="none" strike="noStrike" baseline="0">
              <a:solidFill>
                <a:sysClr val="windowText" lastClr="000000"/>
              </a:solidFill>
              <a:latin typeface="Times New Roman"/>
              <a:cs typeface="Times New Roman"/>
            </a:endParaRPr>
          </a:p>
        </xdr:txBody>
      </xdr:sp>
      <xdr:sp macro="" textlink="">
        <xdr:nvSpPr>
          <xdr:cNvPr id="341" name="円/楕円 340"/>
          <xdr:cNvSpPr/>
        </xdr:nvSpPr>
        <xdr:spPr bwMode="auto">
          <a:xfrm>
            <a:off x="12163425" y="58826400"/>
            <a:ext cx="85725" cy="95250"/>
          </a:xfrm>
          <a:prstGeom prst="ellipse">
            <a:avLst/>
          </a:prstGeom>
          <a:solidFill>
            <a:srgbClr val="00B050"/>
          </a:solidFill>
          <a:ln w="9525" cap="flat" cmpd="sng" algn="ctr">
            <a:solidFill>
              <a:srgbClr val="00B05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11</xdr:col>
      <xdr:colOff>713933</xdr:colOff>
      <xdr:row>375</xdr:row>
      <xdr:rowOff>66044</xdr:rowOff>
    </xdr:from>
    <xdr:to>
      <xdr:col>15</xdr:col>
      <xdr:colOff>118259</xdr:colOff>
      <xdr:row>386</xdr:row>
      <xdr:rowOff>86697</xdr:rowOff>
    </xdr:to>
    <xdr:grpSp>
      <xdr:nvGrpSpPr>
        <xdr:cNvPr id="8" name="グループ化 7"/>
        <xdr:cNvGrpSpPr/>
      </xdr:nvGrpSpPr>
      <xdr:grpSpPr>
        <a:xfrm>
          <a:off x="8076758" y="60787919"/>
          <a:ext cx="2833326" cy="1801828"/>
          <a:chOff x="8076758" y="60949844"/>
          <a:chExt cx="2833326" cy="1801828"/>
        </a:xfrm>
      </xdr:grpSpPr>
      <xdr:cxnSp macro="">
        <xdr:nvCxnSpPr>
          <xdr:cNvPr id="3" name="直線コネクタ 2"/>
          <xdr:cNvCxnSpPr/>
        </xdr:nvCxnSpPr>
        <xdr:spPr bwMode="auto">
          <a:xfrm flipV="1">
            <a:off x="9277350" y="60949844"/>
            <a:ext cx="232476" cy="1734180"/>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7" name="直線コネクタ 6"/>
          <xdr:cNvCxnSpPr/>
        </xdr:nvCxnSpPr>
        <xdr:spPr bwMode="auto">
          <a:xfrm rot="12982667" flipH="1">
            <a:off x="8378409" y="61438063"/>
            <a:ext cx="1924049" cy="1057275"/>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lgDashDot"/>
            <a:round/>
            <a:headEnd type="none" w="med" len="med"/>
            <a:tailEnd type="triangl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11" name="直線コネクタ 10"/>
          <xdr:cNvCxnSpPr/>
        </xdr:nvCxnSpPr>
        <xdr:spPr bwMode="auto">
          <a:xfrm rot="12982667" flipH="1">
            <a:off x="8745695" y="61766389"/>
            <a:ext cx="371474" cy="981075"/>
          </a:xfrm>
          <a:prstGeom prst="line">
            <a:avLst/>
          </a:prstGeom>
          <a:solidFill>
            <a:srgbClr xmlns:mc="http://schemas.openxmlformats.org/markup-compatibility/2006" xmlns:a14="http://schemas.microsoft.com/office/drawing/2010/main" val="FFFFFF" mc:Ignorable="a14" a14:legacySpreadsheetColorIndex="9"/>
          </a:solidFill>
          <a:ln w="19050"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136" name="直線コネクタ 135"/>
          <xdr:cNvCxnSpPr/>
        </xdr:nvCxnSpPr>
        <xdr:spPr bwMode="auto">
          <a:xfrm rot="12982667">
            <a:off x="8520889" y="61498895"/>
            <a:ext cx="1000124" cy="180975"/>
          </a:xfrm>
          <a:prstGeom prst="line">
            <a:avLst/>
          </a:prstGeom>
          <a:solidFill>
            <a:srgbClr xmlns:mc="http://schemas.openxmlformats.org/markup-compatibility/2006" xmlns:a14="http://schemas.microsoft.com/office/drawing/2010/main" val="FFFFFF" mc:Ignorable="a14" a14:legacySpreadsheetColorIndex="9"/>
          </a:solidFill>
          <a:ln w="19050" cap="flat" cmpd="sng" algn="ctr">
            <a:solidFill>
              <a:srgbClr val="0000FF"/>
            </a:solidFill>
            <a:prstDash val="solid"/>
            <a:round/>
            <a:headEnd type="none" w="med" len="med"/>
            <a:tailEnd type="triangl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141" name="直線コネクタ 140"/>
          <xdr:cNvCxnSpPr/>
        </xdr:nvCxnSpPr>
        <xdr:spPr bwMode="auto">
          <a:xfrm rot="12982667" flipH="1">
            <a:off x="9626661" y="61196827"/>
            <a:ext cx="371474" cy="981075"/>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val="FF0000"/>
            </a:solidFill>
            <a:prstDash val="dash"/>
            <a:round/>
            <a:headEnd type="none" w="med" len="med"/>
            <a:tailEnd type="triangl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142" name="直線コネクタ 141"/>
          <xdr:cNvCxnSpPr/>
        </xdr:nvCxnSpPr>
        <xdr:spPr bwMode="auto">
          <a:xfrm rot="12982667" flipH="1">
            <a:off x="9575212" y="61353413"/>
            <a:ext cx="609599" cy="885825"/>
          </a:xfrm>
          <a:prstGeom prst="line">
            <a:avLst/>
          </a:prstGeom>
          <a:solidFill>
            <a:srgbClr xmlns:mc="http://schemas.openxmlformats.org/markup-compatibility/2006" xmlns:a14="http://schemas.microsoft.com/office/drawing/2010/main" val="FFFFFF" mc:Ignorable="a14" a14:legacySpreadsheetColorIndex="9"/>
          </a:solidFill>
          <a:ln w="19050" cap="flat" cmpd="sng" algn="ctr">
            <a:solidFill>
              <a:srgbClr val="FF0000"/>
            </a:solidFill>
            <a:prstDash val="solid"/>
            <a:round/>
            <a:headEnd type="none" w="med" len="med"/>
            <a:tailEnd type="triangl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sp macro="" textlink="">
        <xdr:nvSpPr>
          <xdr:cNvPr id="23" name="円弧 22"/>
          <xdr:cNvSpPr/>
        </xdr:nvSpPr>
        <xdr:spPr bwMode="auto">
          <a:xfrm rot="12982667">
            <a:off x="8798355" y="61396975"/>
            <a:ext cx="1114425" cy="1114425"/>
          </a:xfrm>
          <a:prstGeom prst="arc">
            <a:avLst>
              <a:gd name="adj1" fmla="val 17333892"/>
              <a:gd name="adj2" fmla="val 19681433"/>
            </a:avLst>
          </a:prstGeom>
          <a:noFill/>
          <a:ln w="9525" cap="flat" cmpd="sng" algn="ctr">
            <a:solidFill>
              <a:schemeClr val="bg1">
                <a:lumMod val="50000"/>
              </a:schemeClr>
            </a:solidFill>
            <a:prstDash val="solid"/>
            <a:round/>
            <a:headEnd type="triangl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sp macro="" textlink="">
        <xdr:nvSpPr>
          <xdr:cNvPr id="203" name="円弧 202"/>
          <xdr:cNvSpPr/>
        </xdr:nvSpPr>
        <xdr:spPr bwMode="auto">
          <a:xfrm rot="18382667">
            <a:off x="8806024" y="61402625"/>
            <a:ext cx="1114425" cy="1114425"/>
          </a:xfrm>
          <a:prstGeom prst="arc">
            <a:avLst>
              <a:gd name="adj1" fmla="val 14458175"/>
              <a:gd name="adj2" fmla="val 16802655"/>
            </a:avLst>
          </a:prstGeom>
          <a:noFill/>
          <a:ln w="9525" cap="flat" cmpd="sng" algn="ctr">
            <a:solidFill>
              <a:schemeClr val="bg1">
                <a:lumMod val="50000"/>
              </a:schemeClr>
            </a:solidFill>
            <a:prstDash val="solid"/>
            <a:round/>
            <a:headEnd type="triangl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sp macro="" textlink="">
        <xdr:nvSpPr>
          <xdr:cNvPr id="204" name="円弧 203"/>
          <xdr:cNvSpPr/>
        </xdr:nvSpPr>
        <xdr:spPr bwMode="auto">
          <a:xfrm rot="2182667">
            <a:off x="8827011" y="61406254"/>
            <a:ext cx="1114425" cy="1114425"/>
          </a:xfrm>
          <a:prstGeom prst="arc">
            <a:avLst>
              <a:gd name="adj1" fmla="val 17333892"/>
              <a:gd name="adj2" fmla="val 19971380"/>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triangl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sp macro="" textlink="">
        <xdr:nvSpPr>
          <xdr:cNvPr id="205" name="円弧 204"/>
          <xdr:cNvSpPr/>
        </xdr:nvSpPr>
        <xdr:spPr bwMode="auto">
          <a:xfrm rot="12982667">
            <a:off x="8636388" y="61168090"/>
            <a:ext cx="1504950" cy="1562099"/>
          </a:xfrm>
          <a:prstGeom prst="arc">
            <a:avLst>
              <a:gd name="adj1" fmla="val 7509077"/>
              <a:gd name="adj2" fmla="val 9164812"/>
            </a:avLst>
          </a:prstGeom>
          <a:noFill/>
          <a:ln w="9525" cap="flat" cmpd="sng" algn="ctr">
            <a:solidFill>
              <a:srgbClr val="FF0000"/>
            </a:solidFill>
            <a:prstDash val="solid"/>
            <a:round/>
            <a:headEnd type="triangl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sp macro="" textlink="">
        <xdr:nvSpPr>
          <xdr:cNvPr id="206" name="円弧 205"/>
          <xdr:cNvSpPr/>
        </xdr:nvSpPr>
        <xdr:spPr bwMode="auto">
          <a:xfrm rot="12982667">
            <a:off x="8667829" y="61255028"/>
            <a:ext cx="1381125" cy="1390651"/>
          </a:xfrm>
          <a:prstGeom prst="arc">
            <a:avLst>
              <a:gd name="adj1" fmla="val 622071"/>
              <a:gd name="adj2" fmla="val 9164812"/>
            </a:avLst>
          </a:prstGeom>
          <a:noFill/>
          <a:ln w="9525" cap="flat" cmpd="sng" algn="ctr">
            <a:solidFill>
              <a:srgbClr val="0000FF"/>
            </a:solidFill>
            <a:prstDash val="solid"/>
            <a:round/>
            <a:headEnd type="triangl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sp macro="" textlink="">
        <xdr:nvSpPr>
          <xdr:cNvPr id="24" name="テキスト ボックス 23"/>
          <xdr:cNvSpPr txBox="1"/>
        </xdr:nvSpPr>
        <xdr:spPr>
          <a:xfrm>
            <a:off x="8484275" y="61949101"/>
            <a:ext cx="400050" cy="257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chemeClr val="bg1">
                    <a:lumMod val="50000"/>
                  </a:schemeClr>
                </a:solidFill>
              </a:rPr>
              <a:t>θ1</a:t>
            </a:r>
            <a:endParaRPr kumimoji="1" lang="ja-JP" altLang="en-US" sz="1100">
              <a:solidFill>
                <a:schemeClr val="bg1">
                  <a:lumMod val="50000"/>
                </a:schemeClr>
              </a:solidFill>
            </a:endParaRPr>
          </a:p>
        </xdr:txBody>
      </xdr:sp>
      <xdr:sp macro="" textlink="">
        <xdr:nvSpPr>
          <xdr:cNvPr id="207" name="テキスト ボックス 206"/>
          <xdr:cNvSpPr txBox="1"/>
        </xdr:nvSpPr>
        <xdr:spPr>
          <a:xfrm>
            <a:off x="8599805" y="61503056"/>
            <a:ext cx="400050" cy="257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chemeClr val="bg1">
                    <a:lumMod val="50000"/>
                  </a:schemeClr>
                </a:solidFill>
              </a:rPr>
              <a:t>θ1</a:t>
            </a:r>
            <a:endParaRPr kumimoji="1" lang="ja-JP" altLang="en-US" sz="1100">
              <a:solidFill>
                <a:schemeClr val="bg1">
                  <a:lumMod val="50000"/>
                </a:schemeClr>
              </a:solidFill>
            </a:endParaRPr>
          </a:p>
        </xdr:txBody>
      </xdr:sp>
      <xdr:sp macro="" textlink="">
        <xdr:nvSpPr>
          <xdr:cNvPr id="208" name="テキスト ボックス 207"/>
          <xdr:cNvSpPr txBox="1"/>
        </xdr:nvSpPr>
        <xdr:spPr>
          <a:xfrm>
            <a:off x="9665714" y="61799801"/>
            <a:ext cx="400050" cy="257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θ1</a:t>
            </a:r>
            <a:endParaRPr kumimoji="1" lang="ja-JP" altLang="en-US" sz="1100"/>
          </a:p>
        </xdr:txBody>
      </xdr:sp>
      <xdr:sp macro="" textlink="">
        <xdr:nvSpPr>
          <xdr:cNvPr id="210" name="テキスト ボックス 209"/>
          <xdr:cNvSpPr txBox="1"/>
        </xdr:nvSpPr>
        <xdr:spPr>
          <a:xfrm>
            <a:off x="10129033" y="61787384"/>
            <a:ext cx="781051" cy="257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θ2(</a:t>
            </a:r>
            <a:r>
              <a:rPr kumimoji="1" lang="ja-JP" altLang="en-US" sz="1100">
                <a:solidFill>
                  <a:srgbClr val="FF0000"/>
                </a:solidFill>
              </a:rPr>
              <a:t>屈折</a:t>
            </a:r>
            <a:r>
              <a:rPr kumimoji="1" lang="en-US" altLang="ja-JP" sz="1100">
                <a:solidFill>
                  <a:srgbClr val="FF0000"/>
                </a:solidFill>
              </a:rPr>
              <a:t>)</a:t>
            </a:r>
            <a:endParaRPr kumimoji="1" lang="ja-JP" altLang="en-US" sz="1100">
              <a:solidFill>
                <a:srgbClr val="FF0000"/>
              </a:solidFill>
            </a:endParaRPr>
          </a:p>
        </xdr:txBody>
      </xdr:sp>
      <xdr:sp macro="" textlink="">
        <xdr:nvSpPr>
          <xdr:cNvPr id="211" name="テキスト ボックス 210"/>
          <xdr:cNvSpPr txBox="1"/>
        </xdr:nvSpPr>
        <xdr:spPr>
          <a:xfrm>
            <a:off x="8741962" y="61003301"/>
            <a:ext cx="781051" cy="257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0000FF"/>
                </a:solidFill>
              </a:rPr>
              <a:t>θ2(</a:t>
            </a:r>
            <a:r>
              <a:rPr kumimoji="1" lang="ja-JP" altLang="en-US" sz="1100">
                <a:solidFill>
                  <a:srgbClr val="0000FF"/>
                </a:solidFill>
              </a:rPr>
              <a:t>反射</a:t>
            </a:r>
            <a:r>
              <a:rPr kumimoji="1" lang="en-US" altLang="ja-JP" sz="1100">
                <a:solidFill>
                  <a:srgbClr val="0000FF"/>
                </a:solidFill>
              </a:rPr>
              <a:t>)</a:t>
            </a:r>
            <a:endParaRPr kumimoji="1" lang="ja-JP" altLang="en-US" sz="1100">
              <a:solidFill>
                <a:srgbClr val="0000FF"/>
              </a:solidFill>
            </a:endParaRPr>
          </a:p>
        </xdr:txBody>
      </xdr:sp>
      <xdr:sp macro="" textlink="">
        <xdr:nvSpPr>
          <xdr:cNvPr id="212" name="テキスト ボックス 211"/>
          <xdr:cNvSpPr txBox="1"/>
        </xdr:nvSpPr>
        <xdr:spPr>
          <a:xfrm>
            <a:off x="9231038" y="62494497"/>
            <a:ext cx="571501" cy="257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界面</a:t>
            </a:r>
          </a:p>
        </xdr:txBody>
      </xdr:sp>
      <xdr:sp macro="" textlink="">
        <xdr:nvSpPr>
          <xdr:cNvPr id="213" name="テキスト ボックス 212"/>
          <xdr:cNvSpPr txBox="1"/>
        </xdr:nvSpPr>
        <xdr:spPr>
          <a:xfrm>
            <a:off x="8076758" y="61543606"/>
            <a:ext cx="571501" cy="257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法線</a:t>
            </a:r>
          </a:p>
        </xdr:txBody>
      </xdr:sp>
      <xdr:sp macro="" textlink="">
        <xdr:nvSpPr>
          <xdr:cNvPr id="283" name="テキスト ボックス 282"/>
          <xdr:cNvSpPr txBox="1"/>
        </xdr:nvSpPr>
        <xdr:spPr>
          <a:xfrm>
            <a:off x="9334500" y="62198250"/>
            <a:ext cx="400050" cy="257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n2</a:t>
            </a:r>
            <a:endParaRPr kumimoji="1" lang="ja-JP" altLang="en-US" sz="1100"/>
          </a:p>
        </xdr:txBody>
      </xdr:sp>
      <xdr:sp macro="" textlink="">
        <xdr:nvSpPr>
          <xdr:cNvPr id="307" name="テキスト ボックス 306"/>
          <xdr:cNvSpPr txBox="1"/>
        </xdr:nvSpPr>
        <xdr:spPr>
          <a:xfrm>
            <a:off x="8991600" y="62198250"/>
            <a:ext cx="342900" cy="257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n1</a:t>
            </a:r>
          </a:p>
          <a:p>
            <a:endParaRPr kumimoji="1" lang="ja-JP" altLang="en-US" sz="1100"/>
          </a:p>
        </xdr:txBody>
      </xdr:sp>
    </xdr:grpSp>
    <xdr:clientData/>
  </xdr:twoCellAnchor>
  <xdr:twoCellAnchor>
    <xdr:from>
      <xdr:col>14</xdr:col>
      <xdr:colOff>0</xdr:colOff>
      <xdr:row>408</xdr:row>
      <xdr:rowOff>133350</xdr:rowOff>
    </xdr:from>
    <xdr:to>
      <xdr:col>17</xdr:col>
      <xdr:colOff>219075</xdr:colOff>
      <xdr:row>410</xdr:row>
      <xdr:rowOff>47625</xdr:rowOff>
    </xdr:to>
    <xdr:sp macro="" textlink="">
      <xdr:nvSpPr>
        <xdr:cNvPr id="324" name="テキスト ボックス 323"/>
        <xdr:cNvSpPr txBox="1"/>
      </xdr:nvSpPr>
      <xdr:spPr>
        <a:xfrm>
          <a:off x="9934575" y="66360675"/>
          <a:ext cx="2790825"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全体の座標系</a:t>
          </a:r>
          <a:r>
            <a:rPr kumimoji="1" lang="en-US" altLang="ja-JP" sz="1100"/>
            <a:t>X-Y-Z</a:t>
          </a:r>
          <a:r>
            <a:rPr kumimoji="1" lang="ja-JP" altLang="en-US" sz="1100"/>
            <a:t>と界面ごとの座標系</a:t>
          </a:r>
          <a:r>
            <a:rPr kumimoji="1" lang="en-US" altLang="ja-JP" sz="1100"/>
            <a:t>x-y-z</a:t>
          </a:r>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B1:L62"/>
  <sheetViews>
    <sheetView tabSelected="1" workbookViewId="0">
      <selection activeCell="C6" sqref="C6"/>
    </sheetView>
  </sheetViews>
  <sheetFormatPr defaultRowHeight="12"/>
  <cols>
    <col min="1" max="1" width="3.7109375" customWidth="1"/>
  </cols>
  <sheetData>
    <row r="1" spans="2:12">
      <c r="B1" s="89" t="s">
        <v>1709</v>
      </c>
      <c r="C1" s="90"/>
      <c r="D1" s="90"/>
      <c r="E1" s="90"/>
      <c r="F1" s="90"/>
      <c r="G1" s="90"/>
      <c r="H1" s="90"/>
      <c r="I1" s="90"/>
      <c r="J1" s="90"/>
      <c r="K1" s="90"/>
      <c r="L1" s="90"/>
    </row>
    <row r="2" spans="2:12" ht="14.25">
      <c r="J2" s="37"/>
    </row>
    <row r="3" spans="2:12" ht="12" customHeight="1">
      <c r="J3" s="60"/>
    </row>
    <row r="4" spans="2:12" ht="12" customHeight="1"/>
    <row r="6" spans="2:12" ht="21">
      <c r="E6" s="61" t="s">
        <v>1706</v>
      </c>
    </row>
    <row r="7" spans="2:12">
      <c r="K7" s="20" t="s">
        <v>1950</v>
      </c>
    </row>
    <row r="8" spans="2:12">
      <c r="K8" t="s">
        <v>1931</v>
      </c>
    </row>
    <row r="9" spans="2:12">
      <c r="K9" t="s">
        <v>1932</v>
      </c>
    </row>
    <row r="10" spans="2:12">
      <c r="K10" t="s">
        <v>1933</v>
      </c>
    </row>
    <row r="12" spans="2:12">
      <c r="B12" t="s">
        <v>1780</v>
      </c>
    </row>
    <row r="13" spans="2:12">
      <c r="B13" t="s">
        <v>1951</v>
      </c>
    </row>
    <row r="14" spans="2:12">
      <c r="B14" t="s">
        <v>1939</v>
      </c>
    </row>
    <row r="15" spans="2:12">
      <c r="B15" t="s">
        <v>1929</v>
      </c>
    </row>
    <row r="16" spans="2:12">
      <c r="B16" t="s">
        <v>1930</v>
      </c>
    </row>
    <row r="19" spans="2:5">
      <c r="B19" s="4"/>
    </row>
    <row r="20" spans="2:5">
      <c r="B20" s="4" t="s">
        <v>1711</v>
      </c>
    </row>
    <row r="21" spans="2:5">
      <c r="B21" t="s">
        <v>1712</v>
      </c>
      <c r="E21" t="s">
        <v>1713</v>
      </c>
    </row>
    <row r="22" spans="2:5">
      <c r="B22" t="s">
        <v>1710</v>
      </c>
      <c r="E22" t="s">
        <v>1782</v>
      </c>
    </row>
    <row r="23" spans="2:5">
      <c r="B23" t="s">
        <v>1714</v>
      </c>
      <c r="E23" t="s">
        <v>1840</v>
      </c>
    </row>
    <row r="24" spans="2:5">
      <c r="E24" s="7" t="s">
        <v>1826</v>
      </c>
    </row>
    <row r="25" spans="2:5">
      <c r="E25" s="4" t="s">
        <v>1827</v>
      </c>
    </row>
    <row r="26" spans="2:5">
      <c r="B26" t="s">
        <v>1715</v>
      </c>
      <c r="E26" t="s">
        <v>1940</v>
      </c>
    </row>
    <row r="27" spans="2:5">
      <c r="B27" t="s">
        <v>1716</v>
      </c>
      <c r="E27" t="s">
        <v>1783</v>
      </c>
    </row>
    <row r="29" spans="2:5">
      <c r="C29" t="s">
        <v>1952</v>
      </c>
    </row>
    <row r="31" spans="2:5">
      <c r="B31" s="4"/>
    </row>
    <row r="32" spans="2:5">
      <c r="B32" s="4"/>
    </row>
    <row r="34" spans="2:2">
      <c r="B34" s="4"/>
    </row>
    <row r="35" spans="2:2">
      <c r="B35" s="4"/>
    </row>
    <row r="45" spans="2:2">
      <c r="B45" s="4"/>
    </row>
    <row r="46" spans="2:2">
      <c r="B46" s="4" t="s">
        <v>1781</v>
      </c>
    </row>
    <row r="47" spans="2:2">
      <c r="B47" s="4"/>
    </row>
    <row r="48" spans="2:2">
      <c r="B48" t="s">
        <v>1707</v>
      </c>
    </row>
    <row r="49" spans="2:8">
      <c r="B49" t="s">
        <v>1699</v>
      </c>
    </row>
    <row r="50" spans="2:8">
      <c r="B50" t="s">
        <v>1700</v>
      </c>
    </row>
    <row r="55" spans="2:8">
      <c r="B55" t="s">
        <v>1701</v>
      </c>
    </row>
    <row r="56" spans="2:8">
      <c r="B56" t="s">
        <v>1702</v>
      </c>
    </row>
    <row r="57" spans="2:8">
      <c r="B57" t="s">
        <v>1703</v>
      </c>
      <c r="F57" s="65"/>
      <c r="G57" s="62"/>
      <c r="H57" s="63"/>
    </row>
    <row r="58" spans="2:8">
      <c r="B58" t="s">
        <v>1704</v>
      </c>
      <c r="F58" s="64"/>
    </row>
    <row r="59" spans="2:8">
      <c r="B59" t="s">
        <v>1708</v>
      </c>
    </row>
    <row r="62" spans="2:8">
      <c r="B62" s="4" t="s">
        <v>1936</v>
      </c>
      <c r="G62" t="s">
        <v>1705</v>
      </c>
    </row>
  </sheetData>
  <sheetProtection password="B16B" sheet="1" objects="1" scenarios="1"/>
  <mergeCells count="1">
    <mergeCell ref="B1:L1"/>
  </mergeCells>
  <phoneticPr fontId="9"/>
  <pageMargins left="0.23622047244094491" right="0.23622047244094491" top="0.74803149606299213" bottom="0.74803149606299213" header="0" footer="0"/>
  <pageSetup paperSize="9" orientation="portrait" horizontalDpi="4294967293"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AP438"/>
  <sheetViews>
    <sheetView workbookViewId="0">
      <selection activeCell="E4" sqref="E4"/>
    </sheetView>
  </sheetViews>
  <sheetFormatPr defaultColWidth="12.85546875" defaultRowHeight="12.75" customHeight="1"/>
  <cols>
    <col min="1" max="1" width="2.7109375" customWidth="1"/>
    <col min="2" max="3" width="3.7109375" customWidth="1"/>
    <col min="4" max="8" width="12.85546875" customWidth="1"/>
    <col min="11" max="11" width="8.7109375" customWidth="1"/>
    <col min="13" max="13" width="12.85546875" customWidth="1"/>
    <col min="15" max="25" width="12.85546875" customWidth="1"/>
    <col min="27" max="27" width="16.28515625" customWidth="1"/>
    <col min="28" max="28" width="12.85546875" customWidth="1"/>
    <col min="29" max="29" width="15" customWidth="1"/>
    <col min="30" max="31" width="12.85546875" customWidth="1"/>
  </cols>
  <sheetData>
    <row r="1" spans="1:13" ht="12.75" customHeight="1">
      <c r="A1" s="89" t="s">
        <v>1724</v>
      </c>
      <c r="B1" s="90"/>
      <c r="C1" s="90"/>
      <c r="D1" s="90"/>
      <c r="E1" s="90"/>
      <c r="F1" s="90"/>
      <c r="G1" s="90"/>
      <c r="H1" s="90"/>
      <c r="I1" s="90"/>
      <c r="J1" s="90"/>
      <c r="K1" s="90"/>
    </row>
    <row r="2" spans="1:13" ht="12.75" customHeight="1">
      <c r="A2" s="66"/>
      <c r="B2" s="6"/>
      <c r="C2" s="6"/>
      <c r="D2" s="6"/>
      <c r="E2" s="6"/>
      <c r="F2" s="6"/>
      <c r="G2" s="6"/>
      <c r="H2" s="6"/>
      <c r="I2" s="6"/>
      <c r="J2" s="6"/>
      <c r="K2" s="6"/>
    </row>
    <row r="3" spans="1:13" ht="12.75" customHeight="1">
      <c r="M3" s="17"/>
    </row>
    <row r="4" spans="1:13" ht="12.75" customHeight="1">
      <c r="B4" s="37" t="s">
        <v>1717</v>
      </c>
      <c r="I4" t="s">
        <v>1937</v>
      </c>
    </row>
    <row r="5" spans="1:13" ht="12.75" customHeight="1">
      <c r="B5" s="37"/>
    </row>
    <row r="7" spans="1:13" ht="12.75" customHeight="1">
      <c r="C7" t="s">
        <v>1728</v>
      </c>
    </row>
    <row r="9" spans="1:13" ht="12.75" customHeight="1">
      <c r="C9" s="9" t="s">
        <v>1720</v>
      </c>
    </row>
    <row r="11" spans="1:13" ht="12.75" customHeight="1">
      <c r="C11" t="s">
        <v>934</v>
      </c>
    </row>
    <row r="12" spans="1:13" ht="12.75" customHeight="1">
      <c r="C12" t="s">
        <v>1671</v>
      </c>
    </row>
    <row r="13" spans="1:13" ht="12.75" customHeight="1">
      <c r="D13" s="41" t="s">
        <v>1663</v>
      </c>
    </row>
    <row r="14" spans="1:13" ht="12.75" customHeight="1">
      <c r="C14" t="s">
        <v>1747</v>
      </c>
    </row>
    <row r="15" spans="1:13" ht="12.75" customHeight="1">
      <c r="C15" t="s">
        <v>1746</v>
      </c>
    </row>
    <row r="16" spans="1:13" ht="12.75" customHeight="1">
      <c r="D16" t="s">
        <v>16</v>
      </c>
      <c r="E16" t="s">
        <v>165</v>
      </c>
    </row>
    <row r="17" spans="3:21" ht="12.75" customHeight="1">
      <c r="D17" t="s">
        <v>17</v>
      </c>
      <c r="E17" t="s">
        <v>18</v>
      </c>
    </row>
    <row r="18" spans="3:21" ht="12.75" customHeight="1">
      <c r="D18" t="s">
        <v>19</v>
      </c>
      <c r="E18" t="s">
        <v>166</v>
      </c>
    </row>
    <row r="19" spans="3:21" ht="12.75" customHeight="1">
      <c r="D19" t="s">
        <v>20</v>
      </c>
      <c r="E19" t="s">
        <v>21</v>
      </c>
    </row>
    <row r="20" spans="3:21" ht="12.75" customHeight="1">
      <c r="D20" t="s">
        <v>22</v>
      </c>
      <c r="E20" t="s">
        <v>1696</v>
      </c>
    </row>
    <row r="21" spans="3:21" ht="12.75" customHeight="1">
      <c r="C21" t="s">
        <v>1664</v>
      </c>
      <c r="Q21" s="40"/>
    </row>
    <row r="22" spans="3:21" ht="12.75" customHeight="1">
      <c r="C22" s="14" t="s">
        <v>192</v>
      </c>
      <c r="Q22" s="40"/>
    </row>
    <row r="23" spans="3:21" ht="12.75" customHeight="1">
      <c r="Q23" s="40"/>
    </row>
    <row r="24" spans="3:21" ht="12.75" customHeight="1">
      <c r="C24" s="4" t="s">
        <v>136</v>
      </c>
      <c r="Q24" s="40"/>
    </row>
    <row r="25" spans="3:21" ht="12.75" customHeight="1">
      <c r="D25" s="41" t="s">
        <v>15</v>
      </c>
      <c r="L25" t="s">
        <v>563</v>
      </c>
      <c r="Q25" s="40"/>
    </row>
    <row r="26" spans="3:21" ht="12.75" customHeight="1">
      <c r="C26" t="s">
        <v>24</v>
      </c>
      <c r="Q26" s="40"/>
    </row>
    <row r="27" spans="3:21" ht="12.75" customHeight="1">
      <c r="D27" s="4" t="s">
        <v>1665</v>
      </c>
      <c r="Q27" s="40"/>
    </row>
    <row r="28" spans="3:21" ht="12.75" customHeight="1">
      <c r="D28" s="4" t="s">
        <v>259</v>
      </c>
      <c r="M28" s="4"/>
      <c r="N28" s="4"/>
      <c r="O28" s="4"/>
      <c r="P28" s="4"/>
      <c r="Q28" s="4"/>
      <c r="R28" s="4"/>
      <c r="S28" s="4"/>
      <c r="T28" s="4"/>
      <c r="U28" s="4"/>
    </row>
    <row r="29" spans="3:21" ht="12.75" customHeight="1">
      <c r="C29" t="s">
        <v>1205</v>
      </c>
      <c r="D29" s="4"/>
      <c r="M29" s="4"/>
      <c r="N29" s="4"/>
      <c r="O29" s="4"/>
      <c r="P29" s="4"/>
      <c r="Q29" s="4"/>
      <c r="R29" s="4"/>
      <c r="S29" s="4"/>
      <c r="T29" s="4"/>
      <c r="U29" s="4"/>
    </row>
    <row r="30" spans="3:21" ht="12.75" customHeight="1">
      <c r="D30" s="41" t="s">
        <v>1204</v>
      </c>
      <c r="M30" s="4"/>
      <c r="N30" s="4"/>
      <c r="O30" s="4"/>
      <c r="P30" s="4"/>
      <c r="Q30" s="4"/>
      <c r="R30" s="4"/>
      <c r="S30" s="4"/>
      <c r="T30" s="4"/>
      <c r="U30" s="4"/>
    </row>
    <row r="31" spans="3:21" ht="12.75" customHeight="1">
      <c r="C31" s="4" t="s">
        <v>1203</v>
      </c>
      <c r="M31" s="4"/>
      <c r="N31" s="4"/>
      <c r="O31" s="4"/>
      <c r="P31" s="4"/>
      <c r="Q31" s="4"/>
      <c r="R31" s="4"/>
      <c r="S31" s="4"/>
      <c r="T31" s="4"/>
      <c r="U31" s="4"/>
    </row>
    <row r="32" spans="3:21" ht="12.75" customHeight="1">
      <c r="D32" s="4" t="s">
        <v>214</v>
      </c>
      <c r="M32" s="4"/>
      <c r="N32" s="4"/>
      <c r="O32" s="4"/>
      <c r="P32" s="4"/>
      <c r="Q32" s="4"/>
      <c r="R32" s="4"/>
      <c r="S32" s="4"/>
      <c r="T32" s="4"/>
      <c r="U32" s="4"/>
    </row>
    <row r="33" spans="3:21" ht="12.75" customHeight="1">
      <c r="C33" t="s">
        <v>1206</v>
      </c>
      <c r="D33" s="4"/>
      <c r="M33" s="4"/>
      <c r="N33" s="4"/>
      <c r="O33" s="4"/>
      <c r="P33" s="4"/>
      <c r="Q33" s="4"/>
      <c r="R33" s="4"/>
      <c r="S33" s="4"/>
      <c r="T33" s="4"/>
      <c r="U33" s="4"/>
    </row>
    <row r="34" spans="3:21" ht="12.75" customHeight="1">
      <c r="D34" s="41" t="s">
        <v>1207</v>
      </c>
      <c r="L34" s="25" t="s">
        <v>222</v>
      </c>
      <c r="M34" s="25"/>
      <c r="N34" s="25" t="s">
        <v>162</v>
      </c>
      <c r="O34" s="4"/>
      <c r="P34" s="26"/>
      <c r="Q34" s="4"/>
      <c r="R34" s="4"/>
      <c r="S34" s="4"/>
      <c r="T34" s="4"/>
      <c r="U34" s="4"/>
    </row>
    <row r="35" spans="3:21" ht="12.75" customHeight="1">
      <c r="C35" t="s">
        <v>1208</v>
      </c>
      <c r="D35" s="21"/>
      <c r="L35" s="25"/>
      <c r="M35" s="25"/>
      <c r="N35" s="25" t="s">
        <v>223</v>
      </c>
      <c r="O35" s="4"/>
      <c r="P35" s="26"/>
      <c r="Q35" s="4"/>
      <c r="R35" s="4"/>
      <c r="S35" s="4"/>
      <c r="T35" s="4"/>
      <c r="U35" s="4"/>
    </row>
    <row r="36" spans="3:21" ht="12.75" customHeight="1">
      <c r="C36" s="4"/>
      <c r="D36" s="21" t="s">
        <v>273</v>
      </c>
      <c r="K36" s="25"/>
      <c r="L36" s="25"/>
      <c r="N36" s="4"/>
      <c r="O36" s="4"/>
      <c r="P36" s="26"/>
      <c r="Q36" s="4"/>
      <c r="R36" s="4"/>
      <c r="S36" s="4"/>
      <c r="T36" s="4"/>
      <c r="U36" s="4"/>
    </row>
    <row r="37" spans="3:21" ht="12.75" customHeight="1">
      <c r="D37" s="21" t="s">
        <v>215</v>
      </c>
      <c r="N37" s="4"/>
      <c r="O37" s="4"/>
      <c r="P37" s="26"/>
      <c r="Q37" s="4"/>
      <c r="R37" s="4"/>
      <c r="S37" s="4"/>
      <c r="T37" s="4"/>
      <c r="U37" s="4"/>
    </row>
    <row r="38" spans="3:21" ht="12.75" customHeight="1">
      <c r="D38" s="3" t="s">
        <v>1666</v>
      </c>
      <c r="M38" s="4"/>
      <c r="N38" s="4"/>
      <c r="O38" s="4"/>
      <c r="P38" s="4"/>
      <c r="Q38" s="4"/>
      <c r="R38" s="4"/>
      <c r="S38" s="4"/>
      <c r="T38" s="4"/>
      <c r="U38" s="4"/>
    </row>
    <row r="39" spans="3:21" ht="12.75" customHeight="1">
      <c r="D39" s="3"/>
      <c r="M39" s="4"/>
      <c r="N39" s="4"/>
      <c r="O39" s="4"/>
      <c r="P39" s="4"/>
      <c r="Q39" s="4"/>
      <c r="R39" s="4"/>
      <c r="S39" s="4"/>
      <c r="T39" s="4"/>
      <c r="U39" s="4"/>
    </row>
    <row r="40" spans="3:21" ht="12.75" customHeight="1">
      <c r="C40" t="s">
        <v>930</v>
      </c>
      <c r="M40" s="4"/>
      <c r="N40" s="4"/>
      <c r="O40" s="4"/>
      <c r="P40" s="4"/>
      <c r="Q40" s="4"/>
      <c r="R40" s="4"/>
      <c r="S40" s="4"/>
      <c r="T40" s="4"/>
      <c r="U40" s="4"/>
    </row>
    <row r="41" spans="3:21" ht="12.75" customHeight="1">
      <c r="D41" t="s">
        <v>193</v>
      </c>
      <c r="M41" s="4"/>
      <c r="N41" s="4"/>
      <c r="O41" s="4"/>
      <c r="P41" s="4"/>
      <c r="Q41" s="4"/>
      <c r="R41" s="4"/>
      <c r="S41" s="4"/>
      <c r="T41" s="4"/>
      <c r="U41" s="4"/>
    </row>
    <row r="42" spans="3:21" ht="12.75" customHeight="1">
      <c r="C42" t="s">
        <v>219</v>
      </c>
      <c r="M42" s="4"/>
      <c r="N42" s="4"/>
      <c r="O42" s="4"/>
      <c r="P42" s="4"/>
      <c r="Q42" s="4"/>
      <c r="R42" s="4"/>
      <c r="S42" s="4"/>
      <c r="T42" s="4"/>
      <c r="U42" s="4"/>
    </row>
    <row r="43" spans="3:21" ht="12.75" customHeight="1">
      <c r="D43" s="4" t="s">
        <v>194</v>
      </c>
      <c r="M43" s="4"/>
      <c r="N43" s="4"/>
      <c r="O43" s="4"/>
      <c r="P43" s="4"/>
      <c r="Q43" s="4"/>
      <c r="R43" s="4"/>
      <c r="S43" s="4"/>
      <c r="T43" s="4"/>
      <c r="U43" s="4"/>
    </row>
    <row r="44" spans="3:21" ht="12.75" customHeight="1">
      <c r="D44" s="4" t="s">
        <v>195</v>
      </c>
      <c r="M44" s="4"/>
      <c r="N44" s="4"/>
      <c r="O44" s="4"/>
      <c r="P44" s="4"/>
      <c r="Q44" s="4"/>
      <c r="R44" s="4"/>
      <c r="S44" s="4"/>
      <c r="T44" s="4"/>
      <c r="U44" s="4"/>
    </row>
    <row r="45" spans="3:21" ht="12.75" customHeight="1">
      <c r="D45" s="4" t="s">
        <v>196</v>
      </c>
      <c r="M45" s="4"/>
      <c r="N45" s="4"/>
      <c r="O45" s="4"/>
      <c r="P45" s="4"/>
      <c r="Q45" s="4"/>
      <c r="R45" s="4"/>
      <c r="S45" s="4"/>
      <c r="T45" s="4"/>
      <c r="U45" s="4"/>
    </row>
    <row r="46" spans="3:21" ht="12.75" customHeight="1">
      <c r="D46" s="4" t="s">
        <v>199</v>
      </c>
      <c r="M46" s="4"/>
      <c r="N46" s="4"/>
      <c r="O46" s="4"/>
      <c r="P46" s="4"/>
      <c r="Q46" s="4"/>
      <c r="R46" s="4"/>
      <c r="S46" s="4"/>
      <c r="T46" s="4"/>
      <c r="U46" s="4"/>
    </row>
    <row r="47" spans="3:21" ht="12.75" customHeight="1">
      <c r="D47" s="4" t="s">
        <v>200</v>
      </c>
      <c r="M47" s="4"/>
      <c r="N47" s="4"/>
      <c r="O47" s="4"/>
      <c r="P47" s="4"/>
      <c r="Q47" s="4"/>
      <c r="R47" s="4"/>
      <c r="S47" s="4"/>
      <c r="T47" s="4"/>
      <c r="U47" s="4"/>
    </row>
    <row r="48" spans="3:21" ht="12.75" customHeight="1">
      <c r="D48" s="4" t="s">
        <v>201</v>
      </c>
      <c r="M48" s="4"/>
      <c r="N48" s="4"/>
      <c r="O48" s="4"/>
      <c r="P48" s="4"/>
      <c r="Q48" s="4"/>
      <c r="R48" s="4"/>
      <c r="S48" s="4"/>
      <c r="T48" s="4"/>
      <c r="U48" s="4"/>
    </row>
    <row r="49" spans="2:21" ht="12.75" customHeight="1">
      <c r="C49" t="s">
        <v>216</v>
      </c>
      <c r="M49" s="4"/>
      <c r="N49" s="4"/>
      <c r="O49" s="4"/>
      <c r="P49" s="4"/>
      <c r="Q49" s="4"/>
      <c r="R49" s="4"/>
      <c r="S49" s="4"/>
      <c r="T49" s="4"/>
      <c r="U49" s="4"/>
    </row>
    <row r="50" spans="2:21" ht="12.75" customHeight="1">
      <c r="B50" s="4"/>
      <c r="C50" s="4"/>
      <c r="D50" s="4" t="s">
        <v>202</v>
      </c>
      <c r="E50" s="4"/>
      <c r="F50" s="4"/>
      <c r="G50" s="4"/>
      <c r="H50" s="4"/>
      <c r="I50" s="4"/>
      <c r="J50" s="4"/>
      <c r="K50" s="4"/>
      <c r="L50" s="4"/>
      <c r="M50" s="4"/>
      <c r="N50" s="4"/>
      <c r="O50" s="4"/>
      <c r="P50" s="4"/>
      <c r="Q50" s="4"/>
      <c r="R50" s="4"/>
      <c r="S50" s="4"/>
      <c r="T50" s="4"/>
      <c r="U50" s="4"/>
    </row>
    <row r="51" spans="2:21" ht="12.75" customHeight="1">
      <c r="B51" s="4"/>
      <c r="C51" s="4"/>
      <c r="D51" s="4" t="s">
        <v>203</v>
      </c>
      <c r="E51" s="4"/>
      <c r="F51" s="4"/>
      <c r="G51" s="4"/>
      <c r="H51" s="4"/>
      <c r="I51" s="4"/>
      <c r="J51" s="4"/>
      <c r="K51" s="4"/>
      <c r="L51" s="4"/>
      <c r="M51" s="4"/>
      <c r="N51" s="4"/>
      <c r="O51" s="4"/>
      <c r="P51" s="4"/>
      <c r="Q51" s="4"/>
      <c r="R51" s="4"/>
      <c r="S51" s="4"/>
      <c r="T51" s="4"/>
      <c r="U51" s="4"/>
    </row>
    <row r="52" spans="2:21" ht="12.75" customHeight="1">
      <c r="B52" s="4"/>
      <c r="C52" s="4"/>
      <c r="D52" s="4" t="s">
        <v>204</v>
      </c>
      <c r="E52" s="4"/>
      <c r="F52" s="4"/>
      <c r="G52" s="4"/>
      <c r="H52" s="4"/>
      <c r="I52" s="4"/>
      <c r="J52" s="4"/>
      <c r="K52" s="4"/>
      <c r="L52" s="4"/>
      <c r="M52" s="4"/>
      <c r="N52" s="4"/>
      <c r="O52" s="4"/>
      <c r="P52" s="4"/>
      <c r="Q52" s="4"/>
      <c r="R52" s="4"/>
      <c r="S52" s="4"/>
      <c r="T52" s="4"/>
      <c r="U52" s="4"/>
    </row>
    <row r="53" spans="2:21" ht="12.75" customHeight="1">
      <c r="B53" s="4"/>
      <c r="C53" s="4"/>
      <c r="D53" s="4" t="s">
        <v>205</v>
      </c>
      <c r="E53" s="4"/>
      <c r="F53" s="4"/>
      <c r="G53" s="4"/>
      <c r="H53" s="4"/>
      <c r="I53" s="4"/>
      <c r="J53" s="4"/>
      <c r="K53" s="4"/>
      <c r="L53" s="4"/>
      <c r="M53" s="4"/>
      <c r="N53" s="4"/>
      <c r="O53" s="4"/>
      <c r="P53" s="4"/>
      <c r="Q53" s="4"/>
      <c r="R53" s="4"/>
      <c r="S53" s="4"/>
      <c r="T53" s="4"/>
      <c r="U53" s="4"/>
    </row>
    <row r="54" spans="2:21" ht="12.75" customHeight="1">
      <c r="B54" s="4"/>
      <c r="C54" s="4" t="s">
        <v>217</v>
      </c>
      <c r="D54" s="4"/>
      <c r="E54" s="4"/>
      <c r="F54" s="4"/>
      <c r="G54" s="4"/>
      <c r="H54" s="4"/>
      <c r="I54" s="4"/>
      <c r="J54" s="4"/>
      <c r="K54" s="4"/>
      <c r="L54" s="4"/>
      <c r="M54" s="4"/>
      <c r="N54" s="4"/>
      <c r="O54" s="4"/>
      <c r="P54" s="4"/>
      <c r="Q54" s="4"/>
      <c r="R54" s="4"/>
      <c r="S54" s="4"/>
      <c r="T54" s="4"/>
      <c r="U54" s="4"/>
    </row>
    <row r="55" spans="2:21" ht="12.75" customHeight="1">
      <c r="B55" s="4"/>
      <c r="C55" s="4"/>
      <c r="D55" s="4" t="s">
        <v>206</v>
      </c>
      <c r="E55" s="4"/>
      <c r="F55" s="4"/>
      <c r="G55" s="4"/>
      <c r="H55" s="4"/>
      <c r="I55" s="4"/>
      <c r="J55" s="4"/>
      <c r="K55" s="4"/>
      <c r="L55" s="4"/>
      <c r="M55" s="4"/>
      <c r="N55" s="4"/>
      <c r="O55" s="4"/>
      <c r="P55" s="4"/>
      <c r="Q55" s="4"/>
      <c r="R55" s="4"/>
      <c r="S55" s="4"/>
      <c r="T55" s="4"/>
      <c r="U55" s="4"/>
    </row>
    <row r="56" spans="2:21" ht="12.75" customHeight="1">
      <c r="B56" s="4"/>
      <c r="C56" s="4" t="s">
        <v>218</v>
      </c>
      <c r="D56" s="4"/>
      <c r="E56" s="4"/>
      <c r="F56" s="4"/>
      <c r="G56" s="4"/>
      <c r="H56" s="4"/>
      <c r="I56" s="4"/>
      <c r="J56" s="4"/>
      <c r="K56" s="4"/>
      <c r="L56" s="4"/>
      <c r="M56" s="4"/>
      <c r="N56" s="4"/>
      <c r="O56" s="4"/>
      <c r="P56" s="4"/>
      <c r="Q56" s="4"/>
      <c r="R56" s="4"/>
      <c r="S56" s="4"/>
      <c r="T56" s="4"/>
      <c r="U56" s="4"/>
    </row>
    <row r="57" spans="2:21" ht="12.75" customHeight="1">
      <c r="B57" s="4"/>
      <c r="C57" s="4"/>
      <c r="D57" s="4" t="s">
        <v>197</v>
      </c>
      <c r="E57" s="4"/>
      <c r="F57" s="4"/>
      <c r="G57" s="4"/>
      <c r="H57" s="4"/>
      <c r="I57" s="4"/>
      <c r="J57" s="4"/>
      <c r="K57" s="4"/>
      <c r="L57" s="4"/>
      <c r="M57" s="4"/>
      <c r="N57" s="4"/>
      <c r="O57" s="4"/>
      <c r="P57" s="4"/>
      <c r="Q57" s="4"/>
      <c r="R57" s="4"/>
      <c r="S57" s="4"/>
      <c r="T57" s="4"/>
      <c r="U57" s="4"/>
    </row>
    <row r="58" spans="2:21" ht="12.75" customHeight="1">
      <c r="B58" s="4"/>
      <c r="C58" s="4"/>
      <c r="D58" s="4" t="s">
        <v>198</v>
      </c>
      <c r="E58" s="4"/>
      <c r="F58" s="4"/>
      <c r="G58" s="4"/>
      <c r="H58" s="4"/>
      <c r="I58" s="4"/>
      <c r="J58" s="4"/>
      <c r="K58" s="4"/>
      <c r="L58" s="4"/>
      <c r="M58" s="4"/>
      <c r="N58" s="4"/>
      <c r="O58" s="4"/>
      <c r="P58" s="4"/>
      <c r="Q58" s="4"/>
      <c r="R58" s="4"/>
      <c r="S58" s="4"/>
      <c r="T58" s="4"/>
      <c r="U58" s="4"/>
    </row>
    <row r="59" spans="2:21" ht="12.75" customHeight="1">
      <c r="B59" s="4"/>
      <c r="C59" s="4"/>
      <c r="D59" s="4" t="s">
        <v>207</v>
      </c>
      <c r="E59" s="4"/>
      <c r="F59" s="4"/>
      <c r="G59" s="4"/>
      <c r="H59" s="4"/>
      <c r="I59" s="4"/>
      <c r="J59" s="4"/>
      <c r="K59" s="4"/>
      <c r="L59" s="4"/>
      <c r="M59" s="4"/>
      <c r="N59" s="4"/>
      <c r="O59" s="4"/>
      <c r="P59" s="4"/>
      <c r="Q59" s="4"/>
      <c r="R59" s="4"/>
      <c r="S59" s="4"/>
      <c r="T59" s="4"/>
      <c r="U59" s="4"/>
    </row>
    <row r="60" spans="2:21" ht="12.75" customHeight="1">
      <c r="B60" s="4"/>
      <c r="C60" s="4"/>
      <c r="D60" s="4" t="s">
        <v>208</v>
      </c>
      <c r="E60" s="4"/>
      <c r="F60" s="4"/>
      <c r="G60" s="4"/>
      <c r="H60" s="4"/>
      <c r="I60" s="4"/>
      <c r="J60" s="4"/>
      <c r="K60" s="4"/>
      <c r="L60" s="4"/>
      <c r="M60" s="4"/>
      <c r="N60" s="4"/>
      <c r="O60" s="4"/>
      <c r="P60" s="4"/>
      <c r="Q60" s="4"/>
      <c r="R60" s="4"/>
      <c r="S60" s="4"/>
      <c r="T60" s="4"/>
      <c r="U60" s="4"/>
    </row>
    <row r="61" spans="2:21" ht="12.75" customHeight="1">
      <c r="B61" s="4"/>
      <c r="C61" s="4"/>
      <c r="D61" s="4" t="s">
        <v>209</v>
      </c>
      <c r="E61" s="4"/>
      <c r="F61" s="4"/>
      <c r="G61" s="4"/>
      <c r="H61" s="4"/>
      <c r="I61" s="4"/>
      <c r="J61" s="4"/>
      <c r="K61" s="4"/>
      <c r="L61" s="4"/>
      <c r="M61" s="4"/>
      <c r="N61" s="4"/>
      <c r="O61" s="4"/>
      <c r="P61" s="4"/>
      <c r="Q61" s="4"/>
      <c r="R61" s="4"/>
      <c r="S61" s="4"/>
      <c r="T61" s="4"/>
      <c r="U61" s="4"/>
    </row>
    <row r="62" spans="2:21" ht="12.75" customHeight="1">
      <c r="B62" s="4"/>
      <c r="C62" s="4"/>
      <c r="D62" s="4" t="s">
        <v>210</v>
      </c>
      <c r="E62" s="4"/>
      <c r="F62" s="4"/>
      <c r="G62" s="4"/>
      <c r="H62" s="4"/>
      <c r="I62" s="4"/>
      <c r="J62" s="4"/>
      <c r="K62" s="4"/>
      <c r="L62" s="4"/>
      <c r="M62" s="4"/>
      <c r="N62" s="4"/>
      <c r="O62" s="4"/>
      <c r="P62" s="4"/>
      <c r="Q62" s="4"/>
      <c r="R62" s="4"/>
      <c r="S62" s="4"/>
      <c r="T62" s="4"/>
      <c r="U62" s="4"/>
    </row>
    <row r="63" spans="2:21" ht="12.75" customHeight="1">
      <c r="B63" s="4"/>
      <c r="C63" s="4"/>
      <c r="D63" s="4" t="s">
        <v>211</v>
      </c>
      <c r="E63" s="4"/>
      <c r="F63" s="4"/>
      <c r="G63" s="4"/>
      <c r="H63" s="4"/>
      <c r="I63" s="4"/>
      <c r="J63" s="4"/>
      <c r="K63" s="4"/>
      <c r="L63" s="4"/>
      <c r="M63" s="4"/>
      <c r="N63" s="4"/>
      <c r="O63" s="4"/>
      <c r="P63" s="4"/>
      <c r="Q63" s="4"/>
      <c r="R63" s="4"/>
      <c r="S63" s="4"/>
      <c r="T63" s="4"/>
      <c r="U63" s="4"/>
    </row>
    <row r="64" spans="2:21" ht="12.75" customHeight="1">
      <c r="B64" s="4"/>
      <c r="C64" s="4"/>
      <c r="D64" s="4" t="s">
        <v>212</v>
      </c>
      <c r="E64" s="4"/>
      <c r="F64" s="4"/>
      <c r="G64" s="4"/>
      <c r="H64" s="4"/>
      <c r="I64" s="4"/>
      <c r="J64" s="4"/>
      <c r="K64" s="4"/>
      <c r="L64" s="4"/>
      <c r="M64" s="4"/>
      <c r="N64" s="4"/>
      <c r="O64" s="4"/>
      <c r="P64" s="4"/>
      <c r="Q64" s="4"/>
      <c r="R64" s="4"/>
      <c r="S64" s="4"/>
      <c r="T64" s="4"/>
      <c r="U64" s="4"/>
    </row>
    <row r="65" spans="2:23" ht="12.75" customHeight="1">
      <c r="B65" s="4"/>
      <c r="C65" s="4"/>
      <c r="D65" s="21" t="s">
        <v>221</v>
      </c>
      <c r="E65" s="4"/>
      <c r="F65" s="4"/>
      <c r="G65" s="4"/>
      <c r="H65" s="4"/>
      <c r="I65" s="4"/>
      <c r="J65" s="4"/>
      <c r="K65" s="4"/>
      <c r="L65" s="4"/>
      <c r="M65" s="4"/>
      <c r="N65" s="4"/>
      <c r="O65" s="4"/>
      <c r="P65" s="4"/>
      <c r="Q65" s="4"/>
      <c r="R65" s="4"/>
      <c r="S65" s="4"/>
      <c r="T65" s="4"/>
      <c r="U65" s="4"/>
    </row>
    <row r="66" spans="2:23" ht="12.75" customHeight="1">
      <c r="B66" s="4"/>
      <c r="C66" s="4" t="s">
        <v>220</v>
      </c>
      <c r="D66" s="4"/>
      <c r="E66" s="4"/>
      <c r="F66" s="4"/>
      <c r="G66" s="4"/>
      <c r="H66" s="4"/>
      <c r="I66" s="4"/>
      <c r="J66" s="4"/>
      <c r="K66" s="4"/>
      <c r="L66" s="4"/>
      <c r="M66" s="4"/>
      <c r="N66" s="4"/>
      <c r="O66" s="4"/>
      <c r="P66" s="4"/>
      <c r="Q66" s="4"/>
      <c r="R66" s="4"/>
      <c r="S66" s="4"/>
      <c r="T66" s="4"/>
      <c r="U66" s="4"/>
    </row>
    <row r="67" spans="2:23" ht="12.75" customHeight="1">
      <c r="B67" s="4"/>
      <c r="C67" s="4"/>
      <c r="D67" s="4" t="s">
        <v>1667</v>
      </c>
      <c r="E67" s="4"/>
      <c r="F67" s="4"/>
      <c r="G67" s="4"/>
      <c r="H67" s="4"/>
      <c r="I67" s="4"/>
      <c r="J67" s="4"/>
      <c r="K67" s="4"/>
      <c r="L67" s="4"/>
      <c r="M67" s="4"/>
      <c r="N67" s="4"/>
      <c r="O67" s="4"/>
      <c r="P67" s="4"/>
      <c r="Q67" s="4"/>
      <c r="R67" s="4"/>
      <c r="S67" s="4"/>
      <c r="T67" s="4"/>
      <c r="U67" s="4"/>
      <c r="W67" s="4"/>
    </row>
    <row r="68" spans="2:23" ht="12.75" customHeight="1">
      <c r="B68" s="4"/>
      <c r="C68" s="4"/>
      <c r="D68" s="21" t="s">
        <v>1668</v>
      </c>
      <c r="E68" s="4"/>
      <c r="F68" s="4"/>
      <c r="G68" s="4"/>
      <c r="H68" s="4"/>
      <c r="I68" s="4"/>
      <c r="J68" s="4"/>
      <c r="K68" s="4"/>
      <c r="L68" s="4"/>
      <c r="M68" s="4"/>
      <c r="N68" s="4"/>
      <c r="O68" s="4"/>
      <c r="P68" s="4"/>
      <c r="Q68" s="4"/>
      <c r="R68" s="4"/>
      <c r="S68" s="4"/>
      <c r="T68" s="4"/>
      <c r="U68" s="4"/>
    </row>
    <row r="69" spans="2:23" ht="12.75" customHeight="1">
      <c r="B69" s="4"/>
      <c r="C69" s="4"/>
      <c r="D69" s="4"/>
      <c r="E69" s="4"/>
      <c r="F69" s="4"/>
      <c r="G69" s="4"/>
      <c r="H69" s="4"/>
      <c r="I69" s="4"/>
      <c r="J69" s="4"/>
      <c r="K69" s="4"/>
      <c r="L69" s="4"/>
      <c r="M69" s="4"/>
      <c r="N69" s="4"/>
      <c r="O69" s="4"/>
      <c r="P69" s="4"/>
      <c r="Q69" s="4"/>
      <c r="R69" s="4"/>
      <c r="S69" s="4"/>
      <c r="T69" s="4"/>
      <c r="U69" s="4"/>
    </row>
    <row r="70" spans="2:23" ht="12.75" customHeight="1">
      <c r="C70" s="9" t="s">
        <v>1719</v>
      </c>
      <c r="H70" s="4"/>
      <c r="K70" s="4"/>
      <c r="P70" s="4"/>
    </row>
    <row r="71" spans="2:23" ht="12.75" customHeight="1">
      <c r="C71" s="4"/>
      <c r="P71" s="4"/>
    </row>
    <row r="72" spans="2:23" ht="12.75" customHeight="1">
      <c r="C72" t="s">
        <v>26</v>
      </c>
      <c r="D72" s="4"/>
      <c r="P72" s="4"/>
    </row>
    <row r="73" spans="2:23" ht="12.75" customHeight="1">
      <c r="C73" t="s">
        <v>943</v>
      </c>
      <c r="P73" s="21"/>
    </row>
    <row r="74" spans="2:23" ht="12.75" customHeight="1">
      <c r="C74" t="s">
        <v>27</v>
      </c>
      <c r="P74" s="11"/>
    </row>
    <row r="75" spans="2:23" ht="12.75" customHeight="1">
      <c r="D75" t="s">
        <v>28</v>
      </c>
      <c r="P75" s="11"/>
    </row>
    <row r="76" spans="2:23" ht="12.75" customHeight="1">
      <c r="D76" s="41" t="s">
        <v>378</v>
      </c>
      <c r="P76" s="11"/>
    </row>
    <row r="77" spans="2:23" ht="12.75" customHeight="1">
      <c r="C77" t="s">
        <v>1786</v>
      </c>
      <c r="D77" s="41"/>
      <c r="P77" s="11"/>
    </row>
    <row r="78" spans="2:23" ht="12.75" customHeight="1">
      <c r="D78" s="21" t="s">
        <v>29</v>
      </c>
      <c r="P78" s="11"/>
    </row>
    <row r="79" spans="2:23" ht="12.75" customHeight="1">
      <c r="D79" s="4" t="s">
        <v>30</v>
      </c>
      <c r="P79" s="11"/>
    </row>
    <row r="80" spans="2:23" ht="12.75" customHeight="1">
      <c r="P80" s="11"/>
      <c r="Q80" s="4"/>
    </row>
    <row r="81" spans="3:19" ht="12.75" customHeight="1">
      <c r="P81" s="11"/>
      <c r="S81" s="4"/>
    </row>
    <row r="83" spans="3:19" ht="12.75" customHeight="1">
      <c r="C83" s="9" t="s">
        <v>1721</v>
      </c>
    </row>
    <row r="85" spans="3:19" ht="12.75" customHeight="1">
      <c r="C85" s="29" t="s">
        <v>224</v>
      </c>
      <c r="D85" s="29"/>
    </row>
    <row r="86" spans="3:19" ht="12.75" customHeight="1">
      <c r="D86" s="14" t="s">
        <v>31</v>
      </c>
    </row>
    <row r="87" spans="3:19" ht="12.75" customHeight="1">
      <c r="D87" s="14" t="s">
        <v>4</v>
      </c>
    </row>
    <row r="88" spans="3:19" ht="12.75" customHeight="1">
      <c r="D88" s="3"/>
    </row>
    <row r="89" spans="3:19" ht="12.75" customHeight="1">
      <c r="C89" t="s">
        <v>301</v>
      </c>
    </row>
    <row r="90" spans="3:19" ht="12.75" customHeight="1">
      <c r="C90" t="s">
        <v>1669</v>
      </c>
    </row>
    <row r="91" spans="3:19" ht="12.75" customHeight="1">
      <c r="C91" t="s">
        <v>225</v>
      </c>
    </row>
    <row r="92" spans="3:19" ht="12.75" customHeight="1">
      <c r="C92" t="s">
        <v>226</v>
      </c>
      <c r="D92" s="39"/>
      <c r="I92" s="4"/>
      <c r="J92" s="4"/>
    </row>
    <row r="93" spans="3:19" ht="12.75" customHeight="1">
      <c r="C93" t="s">
        <v>234</v>
      </c>
      <c r="G93" s="4"/>
      <c r="M93" s="10"/>
    </row>
    <row r="94" spans="3:19" ht="12.75" customHeight="1">
      <c r="D94" t="s">
        <v>227</v>
      </c>
      <c r="M94" s="10"/>
    </row>
    <row r="95" spans="3:19" ht="12.75" customHeight="1">
      <c r="D95" t="s">
        <v>228</v>
      </c>
      <c r="M95" s="10"/>
    </row>
    <row r="96" spans="3:19" ht="12.75" customHeight="1">
      <c r="D96" t="s">
        <v>229</v>
      </c>
      <c r="M96" s="10"/>
    </row>
    <row r="97" spans="3:29" ht="12.75" customHeight="1">
      <c r="D97" t="s">
        <v>230</v>
      </c>
    </row>
    <row r="98" spans="3:29" ht="12.75" customHeight="1">
      <c r="D98" t="s">
        <v>231</v>
      </c>
    </row>
    <row r="99" spans="3:29" ht="12.75" customHeight="1">
      <c r="D99" t="s">
        <v>232</v>
      </c>
    </row>
    <row r="100" spans="3:29" ht="12.75" customHeight="1">
      <c r="D100" t="s">
        <v>233</v>
      </c>
    </row>
    <row r="101" spans="3:29" ht="12.75" customHeight="1">
      <c r="C101" t="s">
        <v>235</v>
      </c>
    </row>
    <row r="102" spans="3:29" ht="12.75" customHeight="1">
      <c r="D102" t="s">
        <v>236</v>
      </c>
    </row>
    <row r="103" spans="3:29" ht="12.75" customHeight="1">
      <c r="D103" t="s">
        <v>237</v>
      </c>
      <c r="M103" t="s">
        <v>1787</v>
      </c>
    </row>
    <row r="104" spans="3:29" ht="12.75" customHeight="1">
      <c r="D104" t="s">
        <v>238</v>
      </c>
    </row>
    <row r="105" spans="3:29" ht="12.75" customHeight="1">
      <c r="C105" s="4" t="s">
        <v>1858</v>
      </c>
      <c r="L105" t="s">
        <v>1735</v>
      </c>
    </row>
    <row r="106" spans="3:29" ht="12.75" customHeight="1">
      <c r="C106" s="41"/>
      <c r="D106" t="s">
        <v>32</v>
      </c>
    </row>
    <row r="107" spans="3:29" ht="12.75" customHeight="1">
      <c r="D107" t="s">
        <v>33</v>
      </c>
    </row>
    <row r="109" spans="3:29" ht="12.75" customHeight="1">
      <c r="C109" t="s">
        <v>260</v>
      </c>
    </row>
    <row r="110" spans="3:29" ht="12.75" customHeight="1">
      <c r="C110" t="s">
        <v>34</v>
      </c>
    </row>
    <row r="111" spans="3:29" ht="12.75" customHeight="1">
      <c r="C111" t="s">
        <v>35</v>
      </c>
      <c r="AA111" s="23"/>
      <c r="AB111" s="23"/>
    </row>
    <row r="112" spans="3:29" ht="12.75" customHeight="1">
      <c r="C112" s="4" t="s">
        <v>36</v>
      </c>
      <c r="AA112" s="4"/>
      <c r="AB112" s="4"/>
      <c r="AC112" s="4"/>
    </row>
    <row r="113" spans="3:29" ht="12.75" customHeight="1">
      <c r="C113" s="4" t="s">
        <v>37</v>
      </c>
      <c r="AA113" s="4"/>
      <c r="AB113" s="4"/>
      <c r="AC113" s="4"/>
    </row>
    <row r="114" spans="3:29" ht="12.75" customHeight="1">
      <c r="D114" s="4" t="s">
        <v>239</v>
      </c>
      <c r="AA114" s="4"/>
      <c r="AB114" s="4"/>
      <c r="AC114" s="4"/>
    </row>
    <row r="115" spans="3:29" ht="12.75" customHeight="1">
      <c r="D115" s="4" t="s">
        <v>240</v>
      </c>
      <c r="AA115" s="4"/>
      <c r="AB115" s="4"/>
      <c r="AC115" s="4"/>
    </row>
    <row r="116" spans="3:29" ht="12.75" customHeight="1">
      <c r="D116" s="4" t="s">
        <v>241</v>
      </c>
      <c r="AA116" s="4"/>
      <c r="AB116" s="4"/>
      <c r="AC116" s="4"/>
    </row>
    <row r="117" spans="3:29" ht="12.75" customHeight="1">
      <c r="D117" s="4" t="s">
        <v>242</v>
      </c>
      <c r="AA117" s="4"/>
      <c r="AB117" s="4"/>
      <c r="AC117" s="4"/>
    </row>
    <row r="118" spans="3:29" ht="12.75" customHeight="1">
      <c r="D118" s="4" t="s">
        <v>243</v>
      </c>
      <c r="AA118" s="4"/>
      <c r="AB118" s="4"/>
      <c r="AC118" s="4"/>
    </row>
    <row r="119" spans="3:29" ht="12.75" customHeight="1">
      <c r="D119" s="4" t="s">
        <v>244</v>
      </c>
      <c r="AA119" s="4"/>
      <c r="AB119" s="4"/>
      <c r="AC119" s="4"/>
    </row>
    <row r="120" spans="3:29" ht="12.75" customHeight="1">
      <c r="C120" t="s">
        <v>1211</v>
      </c>
      <c r="D120" s="4"/>
      <c r="AA120" s="4"/>
      <c r="AB120" s="4"/>
      <c r="AC120" s="4"/>
    </row>
    <row r="121" spans="3:29" ht="12.75" customHeight="1">
      <c r="D121" s="41" t="s">
        <v>1210</v>
      </c>
      <c r="L121" t="s">
        <v>158</v>
      </c>
      <c r="R121" s="25" t="s">
        <v>160</v>
      </c>
      <c r="AA121" s="4"/>
      <c r="AB121" s="4"/>
      <c r="AC121" s="4"/>
    </row>
    <row r="122" spans="3:29" ht="12.75" customHeight="1">
      <c r="C122" t="s">
        <v>1212</v>
      </c>
      <c r="D122" s="4"/>
      <c r="R122" s="25" t="s">
        <v>161</v>
      </c>
      <c r="AA122" s="4"/>
      <c r="AB122" s="4"/>
      <c r="AC122" s="4"/>
    </row>
    <row r="123" spans="3:29" ht="12.75" customHeight="1">
      <c r="D123" s="4" t="s">
        <v>1180</v>
      </c>
      <c r="R123" s="25" t="s">
        <v>159</v>
      </c>
      <c r="AA123" s="4"/>
      <c r="AB123" s="4"/>
      <c r="AC123" s="4"/>
    </row>
    <row r="124" spans="3:29" ht="12.75" customHeight="1">
      <c r="C124" s="4" t="s">
        <v>1179</v>
      </c>
      <c r="D124" s="4"/>
      <c r="AA124" s="4"/>
      <c r="AB124" s="4"/>
      <c r="AC124" s="4"/>
    </row>
    <row r="125" spans="3:29" ht="12.75" customHeight="1">
      <c r="D125" s="4" t="s">
        <v>1181</v>
      </c>
      <c r="AA125" s="4"/>
      <c r="AB125" s="4"/>
      <c r="AC125" s="4"/>
    </row>
    <row r="126" spans="3:29" ht="12.75" customHeight="1">
      <c r="D126" s="4" t="s">
        <v>1182</v>
      </c>
      <c r="AA126" s="4"/>
      <c r="AB126" s="4"/>
      <c r="AC126" s="4"/>
    </row>
    <row r="127" spans="3:29" ht="12.75" customHeight="1">
      <c r="D127" s="4" t="s">
        <v>1183</v>
      </c>
      <c r="AA127" s="4"/>
      <c r="AB127" s="4"/>
      <c r="AC127" s="4"/>
    </row>
    <row r="128" spans="3:29" ht="12.75" customHeight="1">
      <c r="D128" s="21" t="s">
        <v>1178</v>
      </c>
      <c r="L128" t="s">
        <v>1184</v>
      </c>
      <c r="AA128" s="4"/>
      <c r="AB128" s="4"/>
      <c r="AC128" s="4"/>
    </row>
    <row r="129" spans="3:34" ht="12.75" customHeight="1">
      <c r="C129" t="s">
        <v>182</v>
      </c>
      <c r="E129" s="25"/>
      <c r="G129" s="25"/>
      <c r="H129" s="4"/>
      <c r="I129" s="5"/>
      <c r="J129" s="5"/>
      <c r="L129" s="4"/>
      <c r="N129" s="2"/>
      <c r="O129" s="2"/>
      <c r="Q129" s="8"/>
      <c r="R129" s="5"/>
      <c r="AA129" s="31"/>
      <c r="AB129" s="36"/>
      <c r="AC129" s="35"/>
      <c r="AD129" s="36"/>
      <c r="AE129" s="35"/>
    </row>
    <row r="130" spans="3:34" ht="12.75" customHeight="1">
      <c r="D130" s="3" t="s">
        <v>38</v>
      </c>
      <c r="F130" s="3"/>
      <c r="H130" s="5"/>
      <c r="I130" s="4"/>
      <c r="J130" s="4"/>
      <c r="L130" s="4"/>
      <c r="AA130" s="31"/>
      <c r="AB130" s="36"/>
      <c r="AC130" s="35"/>
      <c r="AD130" s="36"/>
      <c r="AE130" s="35"/>
    </row>
    <row r="131" spans="3:34" ht="12.75" customHeight="1">
      <c r="F131" s="4"/>
      <c r="AA131" s="31"/>
      <c r="AB131" s="36"/>
      <c r="AC131" s="35"/>
      <c r="AD131" s="36"/>
      <c r="AE131" s="35"/>
    </row>
    <row r="132" spans="3:34" ht="12.75" customHeight="1">
      <c r="C132" t="s">
        <v>39</v>
      </c>
      <c r="AD132" s="36"/>
      <c r="AE132" s="35"/>
    </row>
    <row r="133" spans="3:34" ht="12.75" customHeight="1">
      <c r="C133" t="s">
        <v>40</v>
      </c>
      <c r="L133" t="s">
        <v>261</v>
      </c>
      <c r="AA133" s="4"/>
      <c r="AB133" s="4"/>
      <c r="AC133" s="4"/>
      <c r="AD133" s="4"/>
    </row>
    <row r="134" spans="3:34" ht="12.75" customHeight="1">
      <c r="AA134" s="4"/>
      <c r="AB134" s="4"/>
      <c r="AC134" s="4"/>
      <c r="AD134" s="4"/>
    </row>
    <row r="135" spans="3:34" ht="12.75" customHeight="1">
      <c r="C135" t="s">
        <v>41</v>
      </c>
    </row>
    <row r="136" spans="3:34" ht="12.75" customHeight="1">
      <c r="C136" t="s">
        <v>42</v>
      </c>
      <c r="L136" t="s">
        <v>183</v>
      </c>
    </row>
    <row r="137" spans="3:34" ht="12.75" customHeight="1">
      <c r="D137" t="s">
        <v>43</v>
      </c>
      <c r="W137" s="18"/>
      <c r="AH137" s="18"/>
    </row>
    <row r="138" spans="3:34" ht="12.75" customHeight="1">
      <c r="J138" s="7" t="s">
        <v>44</v>
      </c>
      <c r="L138" t="s">
        <v>1736</v>
      </c>
      <c r="W138" s="3"/>
    </row>
    <row r="139" spans="3:34" ht="12.75" customHeight="1">
      <c r="C139" t="s">
        <v>247</v>
      </c>
      <c r="D139" s="21"/>
      <c r="W139" s="3"/>
    </row>
    <row r="140" spans="3:34" ht="12.75" customHeight="1">
      <c r="D140" s="3" t="s">
        <v>1670</v>
      </c>
      <c r="W140" s="3"/>
    </row>
    <row r="141" spans="3:34" ht="12.75" customHeight="1">
      <c r="D141" s="3" t="s">
        <v>1673</v>
      </c>
      <c r="W141" s="3"/>
      <c r="AB141" s="12"/>
    </row>
    <row r="142" spans="3:34" ht="12.75" customHeight="1">
      <c r="C142" t="s">
        <v>245</v>
      </c>
      <c r="D142" s="3"/>
      <c r="W142" s="3"/>
    </row>
    <row r="143" spans="3:34" ht="12.75" customHeight="1">
      <c r="D143" s="21" t="s">
        <v>173</v>
      </c>
      <c r="W143" s="3"/>
    </row>
    <row r="144" spans="3:34" ht="12.75" customHeight="1">
      <c r="D144" s="4" t="s">
        <v>46</v>
      </c>
      <c r="W144" s="3"/>
    </row>
    <row r="145" spans="3:28" ht="12.75" customHeight="1">
      <c r="C145" t="s">
        <v>248</v>
      </c>
      <c r="W145" s="3"/>
    </row>
    <row r="146" spans="3:28" ht="12.75" customHeight="1">
      <c r="D146" s="4" t="s">
        <v>246</v>
      </c>
      <c r="W146" s="3"/>
    </row>
    <row r="147" spans="3:28" ht="12.75" customHeight="1">
      <c r="D147" s="4" t="s">
        <v>172</v>
      </c>
      <c r="W147" s="3"/>
      <c r="AB147" s="12"/>
    </row>
    <row r="148" spans="3:28" ht="12.75" customHeight="1">
      <c r="D148" s="4" t="s">
        <v>174</v>
      </c>
      <c r="G148" s="4"/>
      <c r="W148" s="3"/>
    </row>
    <row r="149" spans="3:28" ht="12.75" customHeight="1">
      <c r="D149" s="4" t="s">
        <v>175</v>
      </c>
      <c r="G149" s="4"/>
      <c r="W149" s="3"/>
    </row>
    <row r="150" spans="3:28" ht="12.75" customHeight="1">
      <c r="D150" s="4" t="s">
        <v>176</v>
      </c>
      <c r="G150" s="4"/>
      <c r="N150" t="s">
        <v>1788</v>
      </c>
      <c r="W150" s="3"/>
    </row>
    <row r="151" spans="3:28" ht="12.75" customHeight="1">
      <c r="D151" s="21" t="s">
        <v>1737</v>
      </c>
      <c r="G151" s="4"/>
      <c r="P151" s="4"/>
      <c r="W151" s="3"/>
    </row>
    <row r="152" spans="3:28" ht="12.75" customHeight="1">
      <c r="C152" s="21" t="s">
        <v>1941</v>
      </c>
      <c r="L152" t="s">
        <v>1738</v>
      </c>
      <c r="W152" s="3"/>
    </row>
    <row r="153" spans="3:28" ht="12.75" customHeight="1">
      <c r="C153" t="s">
        <v>45</v>
      </c>
      <c r="L153" s="25" t="s">
        <v>163</v>
      </c>
      <c r="W153" s="3"/>
    </row>
    <row r="154" spans="3:28" ht="12.75" customHeight="1">
      <c r="D154" s="3" t="s">
        <v>177</v>
      </c>
      <c r="L154" s="25" t="s">
        <v>178</v>
      </c>
      <c r="W154" s="3"/>
    </row>
    <row r="155" spans="3:28" ht="12.75" customHeight="1">
      <c r="L155" s="4"/>
    </row>
    <row r="156" spans="3:28" ht="12.75" customHeight="1">
      <c r="C156" t="s">
        <v>48</v>
      </c>
    </row>
    <row r="157" spans="3:28" ht="12.75" customHeight="1">
      <c r="D157" s="3" t="s">
        <v>50</v>
      </c>
      <c r="L157" s="4" t="s">
        <v>1740</v>
      </c>
    </row>
    <row r="158" spans="3:28" ht="12.75" customHeight="1">
      <c r="D158" s="3" t="s">
        <v>52</v>
      </c>
      <c r="M158" t="s">
        <v>171</v>
      </c>
      <c r="O158" s="12" t="s">
        <v>1742</v>
      </c>
    </row>
    <row r="159" spans="3:28" ht="12.75" customHeight="1">
      <c r="O159" s="12" t="s">
        <v>1739</v>
      </c>
    </row>
    <row r="160" spans="3:28" ht="12.75" customHeight="1">
      <c r="L160" s="12" t="s">
        <v>138</v>
      </c>
      <c r="M160" s="84">
        <v>6.2229999999999999</v>
      </c>
      <c r="N160" s="4"/>
      <c r="O160" s="12">
        <v>6.2229999999999999</v>
      </c>
      <c r="P160" s="4"/>
      <c r="Q160" s="4"/>
      <c r="R160" s="4"/>
      <c r="S160" s="4"/>
      <c r="T160" s="4"/>
      <c r="U160" s="4"/>
      <c r="V160" s="4"/>
      <c r="W160" s="4"/>
    </row>
    <row r="161" spans="12:42" ht="12.75" customHeight="1">
      <c r="L161" s="12" t="s">
        <v>139</v>
      </c>
      <c r="M161" s="84">
        <v>-1</v>
      </c>
      <c r="N161" s="4"/>
      <c r="O161" s="12">
        <v>-1</v>
      </c>
      <c r="P161" s="4"/>
      <c r="Q161" s="4"/>
      <c r="R161" s="4"/>
      <c r="S161" s="4"/>
      <c r="T161" s="4"/>
      <c r="U161" s="4"/>
      <c r="V161" s="4"/>
      <c r="W161" s="4"/>
    </row>
    <row r="162" spans="12:42" ht="12.75" customHeight="1">
      <c r="L162" s="12" t="s">
        <v>140</v>
      </c>
      <c r="M162" s="84">
        <v>2.3441974E-4</v>
      </c>
      <c r="N162" s="4"/>
      <c r="O162" s="67">
        <v>2.3441974E-4</v>
      </c>
      <c r="P162" s="4"/>
      <c r="Q162" s="4"/>
      <c r="R162" s="4"/>
      <c r="S162" s="4"/>
      <c r="T162" s="4"/>
      <c r="U162" s="4"/>
      <c r="V162" s="4"/>
      <c r="W162" s="4"/>
    </row>
    <row r="163" spans="12:42" ht="12.75" customHeight="1">
      <c r="L163" s="12" t="s">
        <v>141</v>
      </c>
      <c r="M163" s="84">
        <v>1.1305157E-6</v>
      </c>
      <c r="N163" s="4"/>
      <c r="O163" s="67">
        <v>1.1305157E-6</v>
      </c>
      <c r="P163" s="4"/>
      <c r="Q163" s="4"/>
      <c r="R163" s="4"/>
      <c r="S163" s="4"/>
      <c r="T163" s="4"/>
      <c r="U163" s="4"/>
      <c r="V163" s="4"/>
      <c r="W163" s="4"/>
    </row>
    <row r="164" spans="12:42" ht="12.75" customHeight="1">
      <c r="L164" s="12" t="s">
        <v>142</v>
      </c>
      <c r="M164" s="84">
        <v>5.6281083999999998E-9</v>
      </c>
      <c r="N164" s="4"/>
      <c r="O164" s="67">
        <v>5.6281083999999998E-9</v>
      </c>
      <c r="P164" s="4"/>
      <c r="Q164" s="4"/>
      <c r="R164" s="4"/>
      <c r="S164" s="4"/>
      <c r="T164" s="4"/>
      <c r="U164" s="4"/>
      <c r="V164" s="4"/>
      <c r="W164" s="4"/>
    </row>
    <row r="165" spans="12:42" ht="12.75" customHeight="1">
      <c r="L165" s="12" t="s">
        <v>143</v>
      </c>
      <c r="M165" s="84">
        <v>2.8992211000000001E-11</v>
      </c>
      <c r="N165" s="4"/>
      <c r="O165" s="67">
        <v>2.8992211000000001E-11</v>
      </c>
      <c r="P165" s="4"/>
      <c r="Q165" s="4"/>
      <c r="R165" s="4"/>
      <c r="S165" s="4"/>
      <c r="T165" s="4"/>
      <c r="U165" s="4"/>
      <c r="V165" s="4"/>
      <c r="W165" s="4"/>
    </row>
    <row r="166" spans="12:42" ht="12.75" customHeight="1">
      <c r="L166" s="12" t="s">
        <v>144</v>
      </c>
      <c r="M166" s="84">
        <v>2.8300999999999998</v>
      </c>
      <c r="N166" s="4"/>
      <c r="O166" s="12">
        <v>2.8300999999999998</v>
      </c>
      <c r="P166" s="4"/>
      <c r="Q166" s="4"/>
      <c r="R166" s="4"/>
      <c r="S166" s="4"/>
      <c r="T166" s="4"/>
      <c r="U166" s="4"/>
      <c r="V166" s="4"/>
      <c r="W166" s="4"/>
    </row>
    <row r="167" spans="12:42" ht="12.75" customHeight="1">
      <c r="L167" s="12" t="s">
        <v>145</v>
      </c>
      <c r="M167" s="84">
        <v>0.1</v>
      </c>
      <c r="N167" s="4"/>
      <c r="O167" s="12">
        <v>0.1</v>
      </c>
      <c r="P167" s="4"/>
      <c r="Q167" s="4"/>
      <c r="R167" s="4"/>
      <c r="S167" s="4"/>
      <c r="T167" s="4"/>
      <c r="U167" s="4"/>
      <c r="V167" s="4"/>
      <c r="W167" s="4"/>
      <c r="AD167" s="22"/>
      <c r="AP167" s="7"/>
    </row>
    <row r="168" spans="12:42" ht="12.75" customHeight="1">
      <c r="L168" s="12" t="s">
        <v>148</v>
      </c>
      <c r="M168">
        <f>1+M161+M167*M167</f>
        <v>1.0000000000000002E-2</v>
      </c>
      <c r="N168" s="4" t="s">
        <v>152</v>
      </c>
      <c r="W168" s="12"/>
      <c r="AD168" s="22"/>
      <c r="AP168" s="7"/>
    </row>
    <row r="169" spans="12:42" ht="12.75" customHeight="1">
      <c r="L169" s="12" t="s">
        <v>149</v>
      </c>
      <c r="M169">
        <f>M160-M167*M166</f>
        <v>5.9399899999999999</v>
      </c>
      <c r="N169" s="4" t="s">
        <v>262</v>
      </c>
      <c r="O169" s="4"/>
      <c r="Q169" s="4"/>
      <c r="W169" s="12"/>
      <c r="AD169" s="22"/>
      <c r="AP169" s="7"/>
    </row>
    <row r="170" spans="12:42" ht="12.75" customHeight="1">
      <c r="L170" s="24" t="s">
        <v>1201</v>
      </c>
      <c r="M170">
        <f>M166/M169</f>
        <v>0.47644861354985446</v>
      </c>
      <c r="N170" s="36" t="s">
        <v>1200</v>
      </c>
      <c r="O170" s="4"/>
      <c r="Q170" s="4"/>
      <c r="V170" s="4"/>
      <c r="W170" s="4"/>
      <c r="AD170" s="22"/>
      <c r="AP170" s="7"/>
    </row>
    <row r="171" spans="12:42" ht="12.75" customHeight="1">
      <c r="L171" s="12" t="s">
        <v>944</v>
      </c>
      <c r="M171" s="4">
        <f>M166*M170/(1+SQRT(1-M168*M170^2))</f>
        <v>0.67458165873537002</v>
      </c>
      <c r="N171" t="s">
        <v>1202</v>
      </c>
      <c r="O171" s="27"/>
      <c r="Q171" s="27"/>
      <c r="V171" s="27"/>
      <c r="W171" s="12"/>
      <c r="AD171" s="22"/>
      <c r="AP171" s="7"/>
    </row>
    <row r="172" spans="12:42" ht="12.75" customHeight="1">
      <c r="L172" s="30" t="s">
        <v>150</v>
      </c>
      <c r="M172" s="30">
        <v>0</v>
      </c>
      <c r="N172" s="30">
        <v>1</v>
      </c>
      <c r="O172" s="30">
        <v>2</v>
      </c>
      <c r="P172" s="30">
        <v>3</v>
      </c>
      <c r="Q172" s="30">
        <v>4</v>
      </c>
      <c r="R172" s="30">
        <v>5</v>
      </c>
      <c r="S172" s="30">
        <v>6</v>
      </c>
      <c r="T172" s="30">
        <v>7</v>
      </c>
      <c r="U172" s="30">
        <v>8</v>
      </c>
      <c r="V172" s="30">
        <v>9</v>
      </c>
      <c r="W172" s="30">
        <v>10</v>
      </c>
      <c r="AD172" s="22"/>
      <c r="AP172" s="7"/>
    </row>
    <row r="173" spans="12:42" ht="12.75" customHeight="1">
      <c r="L173" s="22" t="s">
        <v>146</v>
      </c>
      <c r="M173">
        <f>M167*M171+M166</f>
        <v>2.8975581658735368</v>
      </c>
      <c r="N173" s="4">
        <f t="shared" ref="N173:W173" si="0">M173-M180/(M177-1/$M167)</f>
        <v>2.8993691384945381</v>
      </c>
      <c r="O173" s="4">
        <f t="shared" si="0"/>
        <v>2.8993691707250089</v>
      </c>
      <c r="P173" s="4">
        <f t="shared" si="0"/>
        <v>2.8993691707250089</v>
      </c>
      <c r="Q173" s="4">
        <f t="shared" si="0"/>
        <v>2.8993691707250089</v>
      </c>
      <c r="R173" s="4">
        <f t="shared" si="0"/>
        <v>2.8993691707250089</v>
      </c>
      <c r="S173" s="4">
        <f t="shared" si="0"/>
        <v>2.8993691707250089</v>
      </c>
      <c r="T173" s="4">
        <f t="shared" si="0"/>
        <v>2.8993691707250089</v>
      </c>
      <c r="U173" s="4">
        <f t="shared" si="0"/>
        <v>2.8993691707250089</v>
      </c>
      <c r="V173" s="4">
        <f t="shared" si="0"/>
        <v>2.8993691707250089</v>
      </c>
      <c r="W173" s="4">
        <f t="shared" si="0"/>
        <v>2.8993691707250089</v>
      </c>
      <c r="X173" s="7" t="s">
        <v>47</v>
      </c>
      <c r="AD173" s="22"/>
      <c r="AP173" s="7"/>
    </row>
    <row r="174" spans="12:42" ht="12.75" customHeight="1">
      <c r="L174" s="2" t="s">
        <v>131</v>
      </c>
      <c r="M174" s="4">
        <f t="shared" ref="M174:W174" si="1">-($M161+1)*M173*M173</f>
        <v>0</v>
      </c>
      <c r="N174" s="4">
        <f t="shared" si="1"/>
        <v>0</v>
      </c>
      <c r="O174" s="4">
        <f t="shared" si="1"/>
        <v>0</v>
      </c>
      <c r="P174" s="4">
        <f t="shared" si="1"/>
        <v>0</v>
      </c>
      <c r="Q174" s="4">
        <f t="shared" si="1"/>
        <v>0</v>
      </c>
      <c r="R174" s="4">
        <f t="shared" si="1"/>
        <v>0</v>
      </c>
      <c r="S174" s="4">
        <f t="shared" si="1"/>
        <v>0</v>
      </c>
      <c r="T174" s="4">
        <f t="shared" si="1"/>
        <v>0</v>
      </c>
      <c r="U174" s="4">
        <f t="shared" si="1"/>
        <v>0</v>
      </c>
      <c r="V174" s="4">
        <f t="shared" si="1"/>
        <v>0</v>
      </c>
      <c r="W174" s="4">
        <f t="shared" si="1"/>
        <v>0</v>
      </c>
      <c r="X174" s="7" t="s">
        <v>264</v>
      </c>
      <c r="AD174" s="22"/>
      <c r="AP174" s="7"/>
    </row>
    <row r="175" spans="12:42" ht="12.75" customHeight="1">
      <c r="L175" s="2" t="s">
        <v>132</v>
      </c>
      <c r="M175" s="4">
        <f t="shared" ref="M175:W175" si="2">$M160*SQRT(1+M174/$M160/$M160)</f>
        <v>6.2229999999999999</v>
      </c>
      <c r="N175" s="4">
        <f t="shared" si="2"/>
        <v>6.2229999999999999</v>
      </c>
      <c r="O175" s="4">
        <f t="shared" si="2"/>
        <v>6.2229999999999999</v>
      </c>
      <c r="P175" s="4">
        <f t="shared" si="2"/>
        <v>6.2229999999999999</v>
      </c>
      <c r="Q175" s="4">
        <f t="shared" si="2"/>
        <v>6.2229999999999999</v>
      </c>
      <c r="R175" s="4">
        <f t="shared" si="2"/>
        <v>6.2229999999999999</v>
      </c>
      <c r="S175" s="4">
        <f t="shared" si="2"/>
        <v>6.2229999999999999</v>
      </c>
      <c r="T175" s="4">
        <f t="shared" si="2"/>
        <v>6.2229999999999999</v>
      </c>
      <c r="U175" s="4">
        <f t="shared" si="2"/>
        <v>6.2229999999999999</v>
      </c>
      <c r="V175" s="4">
        <f t="shared" si="2"/>
        <v>6.2229999999999999</v>
      </c>
      <c r="W175" s="4">
        <f t="shared" si="2"/>
        <v>6.2229999999999999</v>
      </c>
      <c r="X175" s="6" t="s">
        <v>265</v>
      </c>
      <c r="AD175" s="22"/>
      <c r="AP175" s="7"/>
    </row>
    <row r="176" spans="12:42" ht="12.75" customHeight="1">
      <c r="L176" s="2" t="s">
        <v>137</v>
      </c>
      <c r="M176" s="4">
        <f>M173/M175</f>
        <v>0.46562078834541809</v>
      </c>
      <c r="N176" s="4">
        <f t="shared" ref="N176:W176" si="3">N173/N175</f>
        <v>0.46591180114005115</v>
      </c>
      <c r="O176" s="4">
        <f t="shared" si="3"/>
        <v>0.46591180631930079</v>
      </c>
      <c r="P176" s="4">
        <f t="shared" si="3"/>
        <v>0.46591180631930079</v>
      </c>
      <c r="Q176" s="4">
        <f t="shared" si="3"/>
        <v>0.46591180631930079</v>
      </c>
      <c r="R176" s="4">
        <f t="shared" si="3"/>
        <v>0.46591180631930079</v>
      </c>
      <c r="S176" s="4">
        <f t="shared" si="3"/>
        <v>0.46591180631930079</v>
      </c>
      <c r="T176" s="4">
        <f t="shared" si="3"/>
        <v>0.46591180631930079</v>
      </c>
      <c r="U176" s="4">
        <f t="shared" si="3"/>
        <v>0.46591180631930079</v>
      </c>
      <c r="V176" s="4">
        <f t="shared" si="3"/>
        <v>0.46591180631930079</v>
      </c>
      <c r="W176" s="4">
        <f t="shared" si="3"/>
        <v>0.46591180631930079</v>
      </c>
      <c r="X176" s="7" t="s">
        <v>266</v>
      </c>
      <c r="AD176" s="22"/>
      <c r="AP176" s="7"/>
    </row>
    <row r="177" spans="3:42" ht="12.75" customHeight="1">
      <c r="L177" s="2" t="s">
        <v>133</v>
      </c>
      <c r="M177" s="4">
        <f t="shared" ref="M177:W177" si="4">M176+4*$M162*M173^3+6*$M163*M173^5+8*$M164*M173^7+10*$M165*M173^9</f>
        <v>0.48989894898674113</v>
      </c>
      <c r="N177" s="4">
        <f t="shared" si="4"/>
        <v>0.4902374566296106</v>
      </c>
      <c r="O177" s="4">
        <f t="shared" si="4"/>
        <v>0.49023746265472634</v>
      </c>
      <c r="P177" s="4">
        <f t="shared" si="4"/>
        <v>0.49023746265472634</v>
      </c>
      <c r="Q177" s="4">
        <f t="shared" si="4"/>
        <v>0.49023746265472634</v>
      </c>
      <c r="R177" s="4">
        <f t="shared" si="4"/>
        <v>0.49023746265472634</v>
      </c>
      <c r="S177" s="4">
        <f t="shared" si="4"/>
        <v>0.49023746265472634</v>
      </c>
      <c r="T177" s="4">
        <f t="shared" si="4"/>
        <v>0.49023746265472634</v>
      </c>
      <c r="U177" s="4">
        <f t="shared" si="4"/>
        <v>0.49023746265472634</v>
      </c>
      <c r="V177" s="4">
        <f t="shared" si="4"/>
        <v>0.49023746265472634</v>
      </c>
      <c r="W177" s="4">
        <f t="shared" si="4"/>
        <v>0.49023746265472634</v>
      </c>
      <c r="X177" s="7" t="s">
        <v>267</v>
      </c>
      <c r="AD177" s="22"/>
      <c r="AP177" s="7"/>
    </row>
    <row r="178" spans="3:42" ht="12.75" customHeight="1">
      <c r="L178" s="2" t="s">
        <v>147</v>
      </c>
      <c r="M178">
        <f t="shared" ref="M178:W178" si="5">M173*M173/($M160+M175)</f>
        <v>0.67458165873537002</v>
      </c>
      <c r="N178">
        <f t="shared" si="5"/>
        <v>0.67542514874293424</v>
      </c>
      <c r="O178">
        <f t="shared" si="5"/>
        <v>0.67542516375949113</v>
      </c>
      <c r="P178">
        <f t="shared" si="5"/>
        <v>0.67542516375949113</v>
      </c>
      <c r="Q178">
        <f t="shared" si="5"/>
        <v>0.67542516375949113</v>
      </c>
      <c r="R178">
        <f t="shared" si="5"/>
        <v>0.67542516375949113</v>
      </c>
      <c r="S178">
        <f t="shared" si="5"/>
        <v>0.67542516375949113</v>
      </c>
      <c r="T178">
        <f t="shared" si="5"/>
        <v>0.67542516375949113</v>
      </c>
      <c r="U178">
        <f t="shared" si="5"/>
        <v>0.67542516375949113</v>
      </c>
      <c r="V178">
        <f t="shared" si="5"/>
        <v>0.67542516375949113</v>
      </c>
      <c r="W178">
        <f t="shared" si="5"/>
        <v>0.67542516375949113</v>
      </c>
      <c r="X178" s="7" t="s">
        <v>268</v>
      </c>
      <c r="AD178" s="22"/>
      <c r="AP178" s="7"/>
    </row>
    <row r="179" spans="3:42" ht="12.75" customHeight="1">
      <c r="L179" s="2" t="s">
        <v>134</v>
      </c>
      <c r="M179" s="4">
        <f t="shared" ref="M179:W179" si="6">M178+$M162*M173^4+$M163*M173^6+$M164*M173^8+$M165*M173^10</f>
        <v>0.69180419136171079</v>
      </c>
      <c r="N179" s="4">
        <f t="shared" si="6"/>
        <v>0.69269169144950438</v>
      </c>
      <c r="O179" s="4">
        <f t="shared" si="6"/>
        <v>0.69269170725008855</v>
      </c>
      <c r="P179" s="4">
        <f t="shared" si="6"/>
        <v>0.69269170725008855</v>
      </c>
      <c r="Q179" s="4">
        <f t="shared" si="6"/>
        <v>0.69269170725008855</v>
      </c>
      <c r="R179" s="4">
        <f t="shared" si="6"/>
        <v>0.69269170725008855</v>
      </c>
      <c r="S179" s="4">
        <f t="shared" si="6"/>
        <v>0.69269170725008855</v>
      </c>
      <c r="T179" s="4">
        <f t="shared" si="6"/>
        <v>0.69269170725008855</v>
      </c>
      <c r="U179" s="4">
        <f t="shared" si="6"/>
        <v>0.69269170725008855</v>
      </c>
      <c r="V179" s="4">
        <f t="shared" si="6"/>
        <v>0.69269170725008855</v>
      </c>
      <c r="W179" s="4">
        <f t="shared" si="6"/>
        <v>0.69269170725008855</v>
      </c>
      <c r="X179" s="7" t="s">
        <v>269</v>
      </c>
      <c r="AD179" s="22"/>
      <c r="AP179" s="7"/>
    </row>
    <row r="180" spans="3:42" ht="12.75" customHeight="1">
      <c r="L180" s="2" t="s">
        <v>135</v>
      </c>
      <c r="M180" s="4">
        <f t="shared" ref="M180:W180" si="7">M179-(M173-$M166)/$M167</f>
        <v>1.7222532626341547E-2</v>
      </c>
      <c r="N180" s="4">
        <f t="shared" si="7"/>
        <v>3.0650412130572846E-7</v>
      </c>
      <c r="O180" s="4">
        <f t="shared" si="7"/>
        <v>-1.8873791418627661E-15</v>
      </c>
      <c r="P180" s="4">
        <f t="shared" si="7"/>
        <v>-1.8873791418627661E-15</v>
      </c>
      <c r="Q180" s="4">
        <f t="shared" si="7"/>
        <v>-1.8873791418627661E-15</v>
      </c>
      <c r="R180" s="4">
        <f t="shared" si="7"/>
        <v>-1.8873791418627661E-15</v>
      </c>
      <c r="S180" s="4">
        <f t="shared" si="7"/>
        <v>-1.8873791418627661E-15</v>
      </c>
      <c r="T180" s="4">
        <f t="shared" si="7"/>
        <v>-1.8873791418627661E-15</v>
      </c>
      <c r="U180" s="4">
        <f t="shared" si="7"/>
        <v>-1.8873791418627661E-15</v>
      </c>
      <c r="V180" s="4">
        <f t="shared" si="7"/>
        <v>-1.8873791418627661E-15</v>
      </c>
      <c r="W180" s="4">
        <f t="shared" si="7"/>
        <v>-1.8873791418627661E-15</v>
      </c>
      <c r="X180" s="7" t="s">
        <v>270</v>
      </c>
      <c r="AD180" s="22"/>
      <c r="AP180" s="7"/>
    </row>
    <row r="181" spans="3:42" ht="12.75" customHeight="1">
      <c r="L181" s="59" t="s">
        <v>151</v>
      </c>
      <c r="M181" s="5">
        <f t="shared" ref="M181:V181" si="8">M180/M179</f>
        <v>2.4895097256409541E-2</v>
      </c>
      <c r="N181" s="5">
        <f t="shared" si="8"/>
        <v>4.4248274533847488E-7</v>
      </c>
      <c r="O181" s="5">
        <f t="shared" si="8"/>
        <v>-2.7247029553095965E-15</v>
      </c>
      <c r="P181" s="5">
        <f t="shared" si="8"/>
        <v>-2.7247029553095965E-15</v>
      </c>
      <c r="Q181" s="5">
        <f t="shared" si="8"/>
        <v>-2.7247029553095965E-15</v>
      </c>
      <c r="R181" s="5">
        <f t="shared" si="8"/>
        <v>-2.7247029553095965E-15</v>
      </c>
      <c r="S181" s="5">
        <f t="shared" si="8"/>
        <v>-2.7247029553095965E-15</v>
      </c>
      <c r="T181" s="5">
        <f t="shared" si="8"/>
        <v>-2.7247029553095965E-15</v>
      </c>
      <c r="U181" s="5">
        <f t="shared" si="8"/>
        <v>-2.7247029553095965E-15</v>
      </c>
      <c r="V181" s="5">
        <f t="shared" si="8"/>
        <v>-2.7247029553095965E-15</v>
      </c>
      <c r="W181" s="5"/>
      <c r="X181" s="7" t="s">
        <v>1331</v>
      </c>
      <c r="AD181" s="22"/>
      <c r="AP181" s="7"/>
    </row>
    <row r="182" spans="3:42" ht="12.75" customHeight="1">
      <c r="L182" s="32" t="s">
        <v>155</v>
      </c>
      <c r="M182" s="33">
        <f t="shared" ref="M182:V182" si="9">M180/(M177-1/$M167)/M173</f>
        <v>-6.2499957458332135E-4</v>
      </c>
      <c r="N182" s="33">
        <f t="shared" si="9"/>
        <v>-1.1116373590385673E-8</v>
      </c>
      <c r="O182" s="33">
        <f t="shared" si="9"/>
        <v>6.8451971667887032E-17</v>
      </c>
      <c r="P182" s="33">
        <f t="shared" si="9"/>
        <v>6.8451971667887032E-17</v>
      </c>
      <c r="Q182" s="33">
        <f t="shared" si="9"/>
        <v>6.8451971667887032E-17</v>
      </c>
      <c r="R182" s="33">
        <f t="shared" si="9"/>
        <v>6.8451971667887032E-17</v>
      </c>
      <c r="S182" s="33">
        <f t="shared" si="9"/>
        <v>6.8451971667887032E-17</v>
      </c>
      <c r="T182" s="33">
        <f t="shared" si="9"/>
        <v>6.8451971667887032E-17</v>
      </c>
      <c r="U182" s="33">
        <f t="shared" si="9"/>
        <v>6.8451971667887032E-17</v>
      </c>
      <c r="V182" s="33">
        <f t="shared" si="9"/>
        <v>6.8451971667887032E-17</v>
      </c>
      <c r="W182" s="28"/>
      <c r="X182" s="7" t="s">
        <v>154</v>
      </c>
      <c r="AD182" s="22"/>
      <c r="AP182" s="7"/>
    </row>
    <row r="183" spans="3:42" ht="12.75" customHeight="1">
      <c r="L183" s="12" t="s">
        <v>1330</v>
      </c>
      <c r="M183">
        <f t="shared" ref="M183:V183" si="10">M180/(M177-1/$M167)</f>
        <v>-1.8109726210013893E-3</v>
      </c>
      <c r="N183">
        <f t="shared" si="10"/>
        <v>-3.2230470519939947E-8</v>
      </c>
      <c r="O183">
        <f t="shared" si="10"/>
        <v>1.9846753632921344E-16</v>
      </c>
      <c r="P183">
        <f t="shared" si="10"/>
        <v>1.9846753632921344E-16</v>
      </c>
      <c r="Q183">
        <f t="shared" si="10"/>
        <v>1.9846753632921344E-16</v>
      </c>
      <c r="R183">
        <f t="shared" si="10"/>
        <v>1.9846753632921344E-16</v>
      </c>
      <c r="S183">
        <f t="shared" si="10"/>
        <v>1.9846753632921344E-16</v>
      </c>
      <c r="T183">
        <f t="shared" si="10"/>
        <v>1.9846753632921344E-16</v>
      </c>
      <c r="U183">
        <f t="shared" si="10"/>
        <v>1.9846753632921344E-16</v>
      </c>
      <c r="V183">
        <f t="shared" si="10"/>
        <v>1.9846753632921344E-16</v>
      </c>
      <c r="X183" s="7" t="s">
        <v>271</v>
      </c>
      <c r="AD183" s="22"/>
      <c r="AP183" s="7"/>
    </row>
    <row r="184" spans="3:42" ht="12.75" customHeight="1">
      <c r="L184" s="12" t="s">
        <v>1328</v>
      </c>
      <c r="M184" s="6">
        <f t="shared" ref="M184:V184" si="11">N173-M173</f>
        <v>1.8109726210013832E-3</v>
      </c>
      <c r="N184" s="6">
        <f t="shared" si="11"/>
        <v>3.2230470736749339E-8</v>
      </c>
      <c r="O184" s="6">
        <f t="shared" si="11"/>
        <v>0</v>
      </c>
      <c r="P184" s="6">
        <f t="shared" si="11"/>
        <v>0</v>
      </c>
      <c r="Q184" s="6">
        <f t="shared" si="11"/>
        <v>0</v>
      </c>
      <c r="R184" s="6">
        <f t="shared" si="11"/>
        <v>0</v>
      </c>
      <c r="S184" s="6">
        <f t="shared" si="11"/>
        <v>0</v>
      </c>
      <c r="T184" s="6">
        <f t="shared" si="11"/>
        <v>0</v>
      </c>
      <c r="U184" s="6">
        <f t="shared" si="11"/>
        <v>0</v>
      </c>
      <c r="V184" s="6">
        <f t="shared" si="11"/>
        <v>0</v>
      </c>
      <c r="W184" s="6"/>
      <c r="X184" s="7" t="s">
        <v>170</v>
      </c>
      <c r="AD184" s="22"/>
      <c r="AP184" s="7"/>
    </row>
    <row r="185" spans="3:42" ht="12.75" customHeight="1">
      <c r="L185" s="22" t="s">
        <v>1329</v>
      </c>
      <c r="M185">
        <f t="shared" ref="M185:V185" si="12">N179-M179</f>
        <v>8.8750008779359124E-4</v>
      </c>
      <c r="N185">
        <f t="shared" si="12"/>
        <v>1.580058417438579E-8</v>
      </c>
      <c r="O185">
        <f t="shared" si="12"/>
        <v>0</v>
      </c>
      <c r="P185">
        <f t="shared" si="12"/>
        <v>0</v>
      </c>
      <c r="Q185">
        <f t="shared" si="12"/>
        <v>0</v>
      </c>
      <c r="R185">
        <f t="shared" si="12"/>
        <v>0</v>
      </c>
      <c r="S185">
        <f t="shared" si="12"/>
        <v>0</v>
      </c>
      <c r="T185">
        <f t="shared" si="12"/>
        <v>0</v>
      </c>
      <c r="U185">
        <f t="shared" si="12"/>
        <v>0</v>
      </c>
      <c r="V185">
        <f t="shared" si="12"/>
        <v>0</v>
      </c>
      <c r="X185" s="7" t="s">
        <v>179</v>
      </c>
      <c r="AD185" s="22"/>
      <c r="AP185" s="7"/>
    </row>
    <row r="186" spans="3:42" ht="12.75" customHeight="1">
      <c r="AD186" s="22"/>
      <c r="AP186" s="7"/>
    </row>
    <row r="187" spans="3:42" ht="12.75" customHeight="1">
      <c r="C187" s="9" t="s">
        <v>1722</v>
      </c>
    </row>
    <row r="188" spans="3:42" ht="12.75" customHeight="1">
      <c r="C188" s="3"/>
      <c r="L188" s="68"/>
      <c r="M188" s="69"/>
      <c r="N188" s="69"/>
      <c r="O188" s="69"/>
      <c r="P188" s="69"/>
      <c r="Q188" s="69"/>
      <c r="R188" s="69"/>
      <c r="S188" s="69"/>
      <c r="T188" s="69"/>
      <c r="U188" s="69"/>
      <c r="V188" s="69"/>
      <c r="W188" s="69"/>
      <c r="X188" s="69"/>
      <c r="Y188" s="70"/>
    </row>
    <row r="189" spans="3:42" ht="12.75" customHeight="1">
      <c r="C189" t="s">
        <v>58</v>
      </c>
      <c r="L189" s="71" t="s">
        <v>49</v>
      </c>
      <c r="M189" s="72"/>
      <c r="N189" s="72"/>
      <c r="O189" s="72"/>
      <c r="P189" s="72"/>
      <c r="Q189" s="72"/>
      <c r="R189" s="72"/>
      <c r="S189" s="72"/>
      <c r="T189" s="72"/>
      <c r="U189" s="72"/>
      <c r="V189" s="72"/>
      <c r="W189" s="72"/>
      <c r="X189" s="72"/>
      <c r="Y189" s="73"/>
    </row>
    <row r="190" spans="3:42" ht="12.75" customHeight="1">
      <c r="C190" t="s">
        <v>61</v>
      </c>
      <c r="L190" s="71" t="s">
        <v>51</v>
      </c>
      <c r="M190" s="72"/>
      <c r="N190" s="72"/>
      <c r="O190" s="72"/>
      <c r="P190" s="72"/>
      <c r="Q190" s="72"/>
      <c r="R190" s="72"/>
      <c r="S190" s="72"/>
      <c r="T190" s="72"/>
      <c r="U190" s="72"/>
      <c r="V190" s="72"/>
      <c r="W190" s="72"/>
      <c r="X190" s="72"/>
      <c r="Y190" s="73"/>
    </row>
    <row r="191" spans="3:42" ht="12.75" customHeight="1">
      <c r="L191" s="71" t="s">
        <v>1743</v>
      </c>
      <c r="M191" s="72"/>
      <c r="N191" s="72"/>
      <c r="O191" s="72"/>
      <c r="P191" s="72"/>
      <c r="Q191" s="72"/>
      <c r="R191" s="72"/>
      <c r="S191" s="72"/>
      <c r="T191" s="72"/>
      <c r="U191" s="72"/>
      <c r="V191" s="72"/>
      <c r="W191" s="72"/>
      <c r="X191" s="72"/>
      <c r="Y191" s="73"/>
    </row>
    <row r="192" spans="3:42" ht="12.75" customHeight="1">
      <c r="C192" t="s">
        <v>65</v>
      </c>
      <c r="L192" s="71"/>
      <c r="M192" s="72"/>
      <c r="N192" s="72"/>
      <c r="O192" s="72"/>
      <c r="P192" s="72"/>
      <c r="Q192" s="72"/>
      <c r="R192" s="72"/>
      <c r="S192" s="72"/>
      <c r="T192" s="72"/>
      <c r="U192" s="72"/>
      <c r="V192" s="74"/>
      <c r="W192" s="75"/>
      <c r="X192" s="75"/>
      <c r="Y192" s="73"/>
      <c r="Z192" s="34"/>
      <c r="AI192" s="4"/>
      <c r="AJ192" s="4"/>
      <c r="AK192" s="4"/>
      <c r="AL192" s="4"/>
      <c r="AM192" s="4"/>
      <c r="AN192" s="4"/>
      <c r="AO192" s="4"/>
    </row>
    <row r="193" spans="3:25" ht="12.75" customHeight="1">
      <c r="C193" t="s">
        <v>70</v>
      </c>
      <c r="L193" s="71"/>
      <c r="M193" s="72"/>
      <c r="N193" s="72"/>
      <c r="O193" s="72"/>
      <c r="P193" s="72"/>
      <c r="Q193" s="72"/>
      <c r="R193" s="72"/>
      <c r="S193" s="72"/>
      <c r="T193" s="72"/>
      <c r="U193" s="72"/>
      <c r="V193" s="72"/>
      <c r="W193" s="72"/>
      <c r="X193" s="72"/>
      <c r="Y193" s="73"/>
    </row>
    <row r="194" spans="3:25" ht="12.75" customHeight="1">
      <c r="D194" t="s">
        <v>1</v>
      </c>
      <c r="L194" s="71"/>
      <c r="M194" s="72"/>
      <c r="N194" s="72"/>
      <c r="O194" s="72"/>
      <c r="P194" s="72" t="s">
        <v>1789</v>
      </c>
      <c r="Q194" s="72"/>
      <c r="R194" s="72"/>
      <c r="S194" s="72"/>
      <c r="T194" s="72"/>
      <c r="U194" s="76"/>
      <c r="V194" s="72"/>
      <c r="W194" s="72"/>
      <c r="X194" s="72"/>
      <c r="Y194" s="73"/>
    </row>
    <row r="195" spans="3:25" ht="12.75" customHeight="1">
      <c r="D195" t="s">
        <v>3</v>
      </c>
      <c r="L195" s="77" t="s">
        <v>51</v>
      </c>
      <c r="M195" s="72"/>
      <c r="N195" s="72"/>
      <c r="O195" s="72"/>
      <c r="P195" s="72"/>
      <c r="Q195" s="72"/>
      <c r="R195" s="72"/>
      <c r="S195" s="72"/>
      <c r="T195" s="72" t="s">
        <v>54</v>
      </c>
      <c r="U195" s="72"/>
      <c r="V195" s="72"/>
      <c r="W195" s="76" t="s">
        <v>69</v>
      </c>
      <c r="X195" s="72"/>
      <c r="Y195" s="73"/>
    </row>
    <row r="196" spans="3:25" ht="12.75" customHeight="1">
      <c r="L196" s="77" t="s">
        <v>1745</v>
      </c>
      <c r="M196" s="72"/>
      <c r="N196" s="72"/>
      <c r="O196" s="72"/>
      <c r="P196" s="76" t="s">
        <v>63</v>
      </c>
      <c r="Q196" s="72"/>
      <c r="R196" s="72"/>
      <c r="S196" s="72"/>
      <c r="T196" s="72" t="s">
        <v>1744</v>
      </c>
      <c r="U196" s="72"/>
      <c r="V196" s="72"/>
      <c r="W196" s="76" t="s">
        <v>74</v>
      </c>
      <c r="X196" s="72"/>
      <c r="Y196" s="73"/>
    </row>
    <row r="197" spans="3:25" ht="12.75" customHeight="1">
      <c r="D197" t="s">
        <v>0</v>
      </c>
      <c r="L197" s="77" t="s">
        <v>53</v>
      </c>
      <c r="M197" s="72"/>
      <c r="N197" s="72"/>
      <c r="O197" s="72"/>
      <c r="P197" s="76" t="s">
        <v>67</v>
      </c>
      <c r="Q197" s="72"/>
      <c r="R197" s="72"/>
      <c r="S197" s="72"/>
      <c r="T197" s="72" t="s">
        <v>55</v>
      </c>
      <c r="U197" s="72"/>
      <c r="V197" s="72"/>
      <c r="W197" s="76" t="s">
        <v>76</v>
      </c>
      <c r="X197" s="72"/>
      <c r="Y197" s="73"/>
    </row>
    <row r="198" spans="3:25" ht="12.75" customHeight="1">
      <c r="D198" s="4" t="s">
        <v>77</v>
      </c>
      <c r="L198" s="77" t="s">
        <v>56</v>
      </c>
      <c r="M198" s="72"/>
      <c r="N198" s="72"/>
      <c r="O198" s="72"/>
      <c r="P198" s="76" t="s">
        <v>72</v>
      </c>
      <c r="Q198" s="72"/>
      <c r="R198" s="72"/>
      <c r="S198" s="72"/>
      <c r="T198" s="72" t="s">
        <v>57</v>
      </c>
      <c r="U198" s="72"/>
      <c r="V198" s="72"/>
      <c r="W198" s="72" t="s">
        <v>79</v>
      </c>
      <c r="X198" s="72"/>
      <c r="Y198" s="73"/>
    </row>
    <row r="199" spans="3:25" ht="12.75" customHeight="1">
      <c r="C199" s="3"/>
      <c r="D199" t="s">
        <v>2</v>
      </c>
      <c r="L199" s="77" t="s">
        <v>59</v>
      </c>
      <c r="M199" s="72"/>
      <c r="N199" s="72"/>
      <c r="O199" s="72"/>
      <c r="P199" s="76" t="s">
        <v>75</v>
      </c>
      <c r="Q199" s="72"/>
      <c r="R199" s="72"/>
      <c r="S199" s="72"/>
      <c r="T199" s="72" t="s">
        <v>60</v>
      </c>
      <c r="U199" s="72"/>
      <c r="V199" s="72"/>
      <c r="W199" s="72"/>
      <c r="X199" s="72"/>
      <c r="Y199" s="73"/>
    </row>
    <row r="200" spans="3:25" ht="12.75" customHeight="1">
      <c r="D200" s="4" t="s">
        <v>76</v>
      </c>
      <c r="L200" s="71" t="s">
        <v>62</v>
      </c>
      <c r="M200" s="72"/>
      <c r="N200" s="72"/>
      <c r="O200" s="72"/>
      <c r="P200" s="76" t="s">
        <v>78</v>
      </c>
      <c r="Q200" s="72"/>
      <c r="R200" s="72"/>
      <c r="S200" s="72"/>
      <c r="T200" s="72" t="s">
        <v>64</v>
      </c>
      <c r="U200" s="72"/>
      <c r="V200" s="72"/>
      <c r="W200" s="72"/>
      <c r="X200" s="72"/>
      <c r="Y200" s="73"/>
    </row>
    <row r="201" spans="3:25" ht="12.75" customHeight="1">
      <c r="D201" t="s">
        <v>80</v>
      </c>
      <c r="L201" s="71" t="s">
        <v>66</v>
      </c>
      <c r="M201" s="72"/>
      <c r="N201" s="72"/>
      <c r="O201" s="72"/>
      <c r="P201" s="76" t="s">
        <v>81</v>
      </c>
      <c r="Q201" s="72"/>
      <c r="R201" s="72"/>
      <c r="S201" s="72"/>
      <c r="T201" s="72" t="s">
        <v>68</v>
      </c>
      <c r="U201" s="72"/>
      <c r="V201" s="72"/>
      <c r="W201" s="72"/>
      <c r="X201" s="72"/>
      <c r="Y201" s="73"/>
    </row>
    <row r="202" spans="3:25" ht="12.75" customHeight="1">
      <c r="L202" s="71" t="s">
        <v>71</v>
      </c>
      <c r="M202" s="72"/>
      <c r="N202" s="72"/>
      <c r="O202" s="72"/>
      <c r="P202" s="72" t="s">
        <v>82</v>
      </c>
      <c r="Q202" s="72"/>
      <c r="R202" s="72"/>
      <c r="S202" s="72"/>
      <c r="T202" s="72" t="s">
        <v>73</v>
      </c>
      <c r="U202" s="72"/>
      <c r="V202" s="72"/>
      <c r="W202" s="72"/>
      <c r="X202" s="72"/>
      <c r="Y202" s="73"/>
    </row>
    <row r="203" spans="3:25" ht="12.75" customHeight="1">
      <c r="L203" s="78" t="s">
        <v>0</v>
      </c>
      <c r="M203" s="79"/>
      <c r="N203" s="79"/>
      <c r="O203" s="79"/>
      <c r="P203" s="80" t="s">
        <v>77</v>
      </c>
      <c r="Q203" s="79"/>
      <c r="R203" s="79"/>
      <c r="S203" s="79"/>
      <c r="T203" s="79" t="s">
        <v>2</v>
      </c>
      <c r="U203" s="79"/>
      <c r="V203" s="79"/>
      <c r="W203" s="79"/>
      <c r="X203" s="79"/>
      <c r="Y203" s="81"/>
    </row>
    <row r="204" spans="3:25" ht="12.75" customHeight="1">
      <c r="C204" t="s">
        <v>1753</v>
      </c>
      <c r="T204" s="4"/>
    </row>
    <row r="205" spans="3:25" ht="12.75" customHeight="1">
      <c r="C205" t="s">
        <v>83</v>
      </c>
    </row>
    <row r="206" spans="3:25" ht="12.75" customHeight="1">
      <c r="C206" t="s">
        <v>84</v>
      </c>
      <c r="P206" s="1"/>
    </row>
    <row r="207" spans="3:25" ht="12.75" customHeight="1">
      <c r="D207" t="s">
        <v>85</v>
      </c>
      <c r="Q207" s="2"/>
      <c r="R207" s="2"/>
    </row>
    <row r="208" spans="3:25" ht="12.75" customHeight="1">
      <c r="C208" t="s">
        <v>1213</v>
      </c>
      <c r="L208" s="11" t="s">
        <v>86</v>
      </c>
    </row>
    <row r="209" spans="3:17" ht="12.75" customHeight="1">
      <c r="D209" s="41" t="s">
        <v>1741</v>
      </c>
      <c r="L209" s="11" t="s">
        <v>87</v>
      </c>
      <c r="Q209" s="13"/>
    </row>
    <row r="210" spans="3:17" ht="12.75" customHeight="1">
      <c r="C210" t="s">
        <v>1214</v>
      </c>
      <c r="L210" s="11" t="s">
        <v>88</v>
      </c>
    </row>
    <row r="211" spans="3:17" ht="12.75" customHeight="1">
      <c r="D211" t="s">
        <v>89</v>
      </c>
      <c r="L211" s="11" t="s">
        <v>90</v>
      </c>
      <c r="P211" s="1"/>
    </row>
    <row r="212" spans="3:17" ht="12.75" customHeight="1">
      <c r="D212" t="s">
        <v>91</v>
      </c>
      <c r="L212" s="11" t="s">
        <v>92</v>
      </c>
      <c r="O212" s="16"/>
    </row>
    <row r="213" spans="3:17" ht="12.75" customHeight="1">
      <c r="C213" t="s">
        <v>93</v>
      </c>
      <c r="L213" s="11" t="s">
        <v>94</v>
      </c>
    </row>
    <row r="214" spans="3:17" ht="12.75" customHeight="1">
      <c r="D214" t="s">
        <v>5</v>
      </c>
      <c r="L214" s="11" t="s">
        <v>95</v>
      </c>
    </row>
    <row r="215" spans="3:17" ht="12.75" customHeight="1">
      <c r="D215" t="s">
        <v>6</v>
      </c>
    </row>
    <row r="216" spans="3:17" ht="12.75" customHeight="1">
      <c r="D216" t="s">
        <v>7</v>
      </c>
    </row>
    <row r="217" spans="3:17" ht="12.75" customHeight="1">
      <c r="D217" t="s">
        <v>8</v>
      </c>
      <c r="O217" t="s">
        <v>1790</v>
      </c>
    </row>
    <row r="218" spans="3:17" ht="12.75" customHeight="1">
      <c r="D218" t="s">
        <v>9</v>
      </c>
    </row>
    <row r="219" spans="3:17" ht="12.75" customHeight="1">
      <c r="D219" t="s">
        <v>10</v>
      </c>
    </row>
    <row r="220" spans="3:17" ht="12.75" customHeight="1">
      <c r="D220" t="s">
        <v>11</v>
      </c>
    </row>
    <row r="221" spans="3:17" ht="12.75" customHeight="1">
      <c r="D221" t="s">
        <v>12</v>
      </c>
    </row>
    <row r="222" spans="3:17" ht="12.75" customHeight="1">
      <c r="D222" t="s">
        <v>13</v>
      </c>
    </row>
    <row r="223" spans="3:17" ht="12.75" customHeight="1">
      <c r="D223" t="s">
        <v>14</v>
      </c>
    </row>
    <row r="224" spans="3:17" ht="12.75" customHeight="1">
      <c r="D224" s="41" t="s">
        <v>1215</v>
      </c>
    </row>
    <row r="225" spans="3:10" ht="12.75" customHeight="1">
      <c r="C225" t="s">
        <v>1209</v>
      </c>
      <c r="H225" s="14"/>
    </row>
    <row r="226" spans="3:10" ht="12.75" customHeight="1">
      <c r="D226" s="4" t="s">
        <v>96</v>
      </c>
    </row>
    <row r="227" spans="3:10" ht="12.75" customHeight="1">
      <c r="D227" s="4" t="s">
        <v>97</v>
      </c>
    </row>
    <row r="228" spans="3:10" ht="12.75" customHeight="1">
      <c r="D228" t="s">
        <v>1748</v>
      </c>
      <c r="G228" t="s">
        <v>98</v>
      </c>
    </row>
    <row r="229" spans="3:10" ht="12.75" customHeight="1">
      <c r="D229" t="s">
        <v>1749</v>
      </c>
      <c r="G229" t="s">
        <v>99</v>
      </c>
    </row>
    <row r="230" spans="3:10" ht="12.75" customHeight="1">
      <c r="D230" t="s">
        <v>1750</v>
      </c>
      <c r="G230" t="s">
        <v>99</v>
      </c>
    </row>
    <row r="231" spans="3:10" ht="12.75" customHeight="1">
      <c r="D231" t="s">
        <v>1751</v>
      </c>
      <c r="G231" t="s">
        <v>98</v>
      </c>
    </row>
    <row r="232" spans="3:10" ht="12.75" customHeight="1">
      <c r="C232" t="s">
        <v>1217</v>
      </c>
    </row>
    <row r="233" spans="3:10" ht="12.75" customHeight="1">
      <c r="D233" s="41" t="s">
        <v>1218</v>
      </c>
    </row>
    <row r="234" spans="3:10" ht="12.75" customHeight="1">
      <c r="C234" t="s">
        <v>1216</v>
      </c>
    </row>
    <row r="235" spans="3:10" ht="12.75" customHeight="1">
      <c r="D235" s="3" t="s">
        <v>249</v>
      </c>
      <c r="H235" s="14"/>
    </row>
    <row r="236" spans="3:10" ht="12.75" customHeight="1">
      <c r="D236" s="4" t="s">
        <v>250</v>
      </c>
      <c r="H236" s="14"/>
      <c r="J236" t="s">
        <v>100</v>
      </c>
    </row>
    <row r="237" spans="3:10" ht="12.75" customHeight="1">
      <c r="C237" s="41"/>
      <c r="D237" s="3" t="s">
        <v>251</v>
      </c>
      <c r="H237" s="14"/>
      <c r="J237" t="s">
        <v>101</v>
      </c>
    </row>
    <row r="238" spans="3:10" ht="12.75" customHeight="1">
      <c r="D238" s="11" t="s">
        <v>252</v>
      </c>
      <c r="G238" s="25" t="s">
        <v>103</v>
      </c>
      <c r="H238" s="14"/>
      <c r="J238" s="3" t="s">
        <v>102</v>
      </c>
    </row>
    <row r="239" spans="3:10" ht="12.75" customHeight="1">
      <c r="D239" s="11" t="s">
        <v>253</v>
      </c>
      <c r="H239" s="14"/>
      <c r="J239" t="s">
        <v>1912</v>
      </c>
    </row>
    <row r="240" spans="3:10" ht="12.75" customHeight="1">
      <c r="D240" s="3" t="s">
        <v>254</v>
      </c>
      <c r="H240" s="14"/>
      <c r="J240" s="7" t="s">
        <v>1911</v>
      </c>
    </row>
    <row r="241" spans="3:15" ht="12.75" customHeight="1">
      <c r="D241" s="3" t="s">
        <v>255</v>
      </c>
      <c r="H241" s="14"/>
      <c r="J241" s="3" t="s">
        <v>104</v>
      </c>
    </row>
    <row r="243" spans="3:15" ht="12.75" customHeight="1">
      <c r="C243" t="s">
        <v>1791</v>
      </c>
    </row>
    <row r="244" spans="3:15" ht="12.75" customHeight="1">
      <c r="D244" t="s">
        <v>931</v>
      </c>
      <c r="L244" t="s">
        <v>932</v>
      </c>
    </row>
    <row r="246" spans="3:15" ht="12.75" customHeight="1">
      <c r="C246" t="s">
        <v>1913</v>
      </c>
    </row>
    <row r="247" spans="3:15" ht="12.75" customHeight="1">
      <c r="C247" s="14" t="s">
        <v>256</v>
      </c>
    </row>
    <row r="248" spans="3:15" ht="12.75" customHeight="1">
      <c r="D248" s="14" t="s">
        <v>105</v>
      </c>
    </row>
    <row r="249" spans="3:15" ht="12.75" customHeight="1">
      <c r="D249" s="14" t="s">
        <v>106</v>
      </c>
    </row>
    <row r="250" spans="3:15" ht="12.75" customHeight="1">
      <c r="D250" s="14" t="s">
        <v>107</v>
      </c>
    </row>
    <row r="251" spans="3:15" ht="12.75" customHeight="1">
      <c r="C251" t="s">
        <v>257</v>
      </c>
    </row>
    <row r="252" spans="3:15" ht="12.75" customHeight="1">
      <c r="D252" s="4" t="s">
        <v>108</v>
      </c>
    </row>
    <row r="253" spans="3:15" ht="12.75" customHeight="1">
      <c r="D253" t="s">
        <v>109</v>
      </c>
    </row>
    <row r="254" spans="3:15" ht="12.75" customHeight="1">
      <c r="D254" t="s">
        <v>110</v>
      </c>
    </row>
    <row r="255" spans="3:15" ht="12.75" customHeight="1">
      <c r="D255" t="s">
        <v>111</v>
      </c>
      <c r="M255" t="s">
        <v>1792</v>
      </c>
      <c r="O255" s="2"/>
    </row>
    <row r="256" spans="3:15" ht="12.75" customHeight="1">
      <c r="D256" t="s">
        <v>933</v>
      </c>
    </row>
    <row r="257" spans="3:17" ht="12.75" customHeight="1">
      <c r="D257" t="s">
        <v>112</v>
      </c>
      <c r="Q257" s="2"/>
    </row>
    <row r="258" spans="3:17" ht="12.75" customHeight="1">
      <c r="D258" s="4" t="s">
        <v>113</v>
      </c>
    </row>
    <row r="259" spans="3:17" ht="12.75" customHeight="1">
      <c r="C259" s="3"/>
    </row>
    <row r="260" spans="3:17" ht="12.75" customHeight="1">
      <c r="C260" t="s">
        <v>1914</v>
      </c>
    </row>
    <row r="261" spans="3:17" ht="12.75" customHeight="1">
      <c r="D261" s="4" t="s">
        <v>114</v>
      </c>
    </row>
    <row r="262" spans="3:17" ht="12.75" customHeight="1">
      <c r="C262" t="s">
        <v>115</v>
      </c>
    </row>
    <row r="263" spans="3:17" ht="12.75" customHeight="1">
      <c r="D263" s="4" t="s">
        <v>116</v>
      </c>
    </row>
    <row r="264" spans="3:17" ht="12.75" customHeight="1">
      <c r="C264" t="s">
        <v>25</v>
      </c>
    </row>
    <row r="265" spans="3:17" ht="12.75" customHeight="1">
      <c r="D265" s="4" t="s">
        <v>117</v>
      </c>
    </row>
    <row r="266" spans="3:17" ht="12.75" customHeight="1">
      <c r="D266" s="3" t="s">
        <v>118</v>
      </c>
      <c r="L266" t="s">
        <v>157</v>
      </c>
    </row>
    <row r="267" spans="3:17" ht="12.75" customHeight="1">
      <c r="D267" s="3" t="s">
        <v>119</v>
      </c>
      <c r="L267" t="s">
        <v>156</v>
      </c>
    </row>
    <row r="269" spans="3:17" ht="12.75" customHeight="1">
      <c r="C269" t="s">
        <v>1730</v>
      </c>
    </row>
    <row r="270" spans="3:17" ht="12.75" customHeight="1">
      <c r="C270" t="s">
        <v>1731</v>
      </c>
    </row>
    <row r="271" spans="3:17" ht="12.75" customHeight="1">
      <c r="D271" t="s">
        <v>120</v>
      </c>
    </row>
    <row r="274" spans="3:20" ht="12.75" customHeight="1">
      <c r="C274" s="9" t="s">
        <v>1723</v>
      </c>
    </row>
    <row r="276" spans="3:20" ht="12.75" customHeight="1">
      <c r="C276" t="s">
        <v>1793</v>
      </c>
    </row>
    <row r="277" spans="3:20" ht="12.75" customHeight="1">
      <c r="C277" t="s">
        <v>1732</v>
      </c>
    </row>
    <row r="278" spans="3:20" ht="12.75" customHeight="1">
      <c r="C278" t="s">
        <v>1733</v>
      </c>
    </row>
    <row r="279" spans="3:20" ht="12.75" customHeight="1">
      <c r="C279" t="s">
        <v>1734</v>
      </c>
    </row>
    <row r="281" spans="3:20" ht="12.75" customHeight="1">
      <c r="D281" t="s">
        <v>121</v>
      </c>
      <c r="P281" s="16"/>
    </row>
    <row r="282" spans="3:20" ht="12.75" customHeight="1">
      <c r="R282" s="2"/>
      <c r="T282" s="1"/>
    </row>
    <row r="283" spans="3:20" ht="12.75" customHeight="1">
      <c r="C283" t="s">
        <v>167</v>
      </c>
    </row>
    <row r="284" spans="3:20" ht="12.75" customHeight="1">
      <c r="C284" t="s">
        <v>1785</v>
      </c>
    </row>
    <row r="286" spans="3:20" ht="12.75" customHeight="1">
      <c r="C286" t="s">
        <v>122</v>
      </c>
      <c r="M286" t="s">
        <v>1794</v>
      </c>
    </row>
    <row r="288" spans="3:20" ht="12.75" customHeight="1">
      <c r="C288" t="s">
        <v>168</v>
      </c>
    </row>
    <row r="289" spans="3:20" ht="12.75" customHeight="1">
      <c r="C289" t="s">
        <v>169</v>
      </c>
    </row>
    <row r="290" spans="3:20" ht="12.75" customHeight="1">
      <c r="D290" s="4" t="s">
        <v>123</v>
      </c>
    </row>
    <row r="291" spans="3:20" ht="12.75" customHeight="1">
      <c r="Q291" t="s">
        <v>124</v>
      </c>
    </row>
    <row r="292" spans="3:20" ht="12.75" customHeight="1">
      <c r="C292" t="s">
        <v>1229</v>
      </c>
      <c r="T292" s="15"/>
    </row>
    <row r="293" spans="3:20" ht="12.75" customHeight="1">
      <c r="C293" s="7" t="s">
        <v>1240</v>
      </c>
    </row>
    <row r="294" spans="3:20" ht="12.75" customHeight="1">
      <c r="D294" s="7" t="s">
        <v>125</v>
      </c>
    </row>
    <row r="295" spans="3:20" ht="12.75" customHeight="1">
      <c r="D295" s="7" t="s">
        <v>126</v>
      </c>
    </row>
    <row r="296" spans="3:20" ht="12.75" customHeight="1">
      <c r="C296" t="s">
        <v>1230</v>
      </c>
    </row>
    <row r="297" spans="3:20" ht="12.75" customHeight="1">
      <c r="C297" t="s">
        <v>127</v>
      </c>
    </row>
    <row r="298" spans="3:20" ht="12.75" customHeight="1">
      <c r="D298" s="7" t="s">
        <v>1231</v>
      </c>
    </row>
    <row r="299" spans="3:20" ht="12.75" customHeight="1">
      <c r="D299" s="7" t="s">
        <v>1232</v>
      </c>
    </row>
    <row r="300" spans="3:20" ht="12.75" customHeight="1">
      <c r="C300" t="s">
        <v>25</v>
      </c>
    </row>
    <row r="301" spans="3:20" ht="12.75" customHeight="1">
      <c r="D301" s="7" t="s">
        <v>1233</v>
      </c>
      <c r="E301" s="4"/>
    </row>
    <row r="302" spans="3:20" ht="12.75" customHeight="1">
      <c r="D302" s="7" t="s">
        <v>1234</v>
      </c>
      <c r="E302" s="4"/>
    </row>
    <row r="303" spans="3:20" ht="12.75" customHeight="1">
      <c r="D303" s="19" t="s">
        <v>1235</v>
      </c>
    </row>
    <row r="304" spans="3:20" ht="12.75" customHeight="1">
      <c r="D304" s="19" t="s">
        <v>1236</v>
      </c>
    </row>
    <row r="305" spans="3:16" ht="12.75" customHeight="1">
      <c r="C305" t="s">
        <v>1237</v>
      </c>
      <c r="P305" s="2"/>
    </row>
    <row r="306" spans="3:16" ht="12.75" customHeight="1">
      <c r="D306" s="4" t="s">
        <v>1238</v>
      </c>
      <c r="E306" s="4"/>
      <c r="F306" s="4"/>
      <c r="G306" s="4"/>
    </row>
    <row r="307" spans="3:16" ht="12.75" customHeight="1">
      <c r="D307" s="4" t="s">
        <v>1239</v>
      </c>
      <c r="E307" s="4"/>
      <c r="F307" s="4"/>
      <c r="G307" s="4"/>
    </row>
    <row r="308" spans="3:16" ht="12.75" customHeight="1">
      <c r="D308" s="11" t="s">
        <v>1221</v>
      </c>
    </row>
    <row r="309" spans="3:16" ht="12.75" customHeight="1">
      <c r="D309" s="3" t="s">
        <v>1222</v>
      </c>
      <c r="M309" t="s">
        <v>1795</v>
      </c>
    </row>
    <row r="310" spans="3:16" ht="12.75" customHeight="1">
      <c r="D310" s="3" t="s">
        <v>1223</v>
      </c>
    </row>
    <row r="311" spans="3:16" ht="12.75" customHeight="1">
      <c r="C311" s="20" t="s">
        <v>258</v>
      </c>
    </row>
    <row r="312" spans="3:16" ht="12.75" customHeight="1">
      <c r="D312" s="41" t="s">
        <v>1224</v>
      </c>
      <c r="K312" s="11"/>
      <c r="L312" s="11"/>
    </row>
    <row r="313" spans="3:16" ht="12.75" customHeight="1">
      <c r="D313" s="41" t="s">
        <v>1225</v>
      </c>
      <c r="K313" s="11"/>
      <c r="L313" s="11"/>
    </row>
    <row r="314" spans="3:16" ht="12.75" customHeight="1">
      <c r="D314" s="41" t="s">
        <v>1226</v>
      </c>
      <c r="L314" s="11"/>
    </row>
    <row r="315" spans="3:16" ht="12.75" customHeight="1">
      <c r="K315" s="11"/>
    </row>
    <row r="316" spans="3:16" ht="12.75" customHeight="1">
      <c r="C316" t="s">
        <v>1796</v>
      </c>
      <c r="K316" s="11"/>
    </row>
    <row r="317" spans="3:16" ht="12.75" customHeight="1">
      <c r="C317" t="s">
        <v>1442</v>
      </c>
      <c r="K317" s="11"/>
    </row>
    <row r="318" spans="3:16" ht="12.75" customHeight="1">
      <c r="D318" s="4" t="s">
        <v>1219</v>
      </c>
    </row>
    <row r="319" spans="3:16" ht="12.75" customHeight="1">
      <c r="D319" t="s">
        <v>1220</v>
      </c>
    </row>
    <row r="320" spans="3:16" ht="12.75" customHeight="1">
      <c r="D320" t="s">
        <v>1436</v>
      </c>
    </row>
    <row r="321" spans="3:12" ht="12.75" customHeight="1">
      <c r="D321" t="s">
        <v>1437</v>
      </c>
    </row>
    <row r="322" spans="3:12" ht="12.75" customHeight="1">
      <c r="C322" t="s">
        <v>1227</v>
      </c>
    </row>
    <row r="323" spans="3:12" ht="12.75" customHeight="1">
      <c r="D323" t="s">
        <v>1438</v>
      </c>
    </row>
    <row r="324" spans="3:12" ht="12.75" customHeight="1">
      <c r="D324" t="s">
        <v>1439</v>
      </c>
    </row>
    <row r="325" spans="3:12" ht="12.75" customHeight="1">
      <c r="D325" s="3" t="s">
        <v>128</v>
      </c>
      <c r="E325" s="3"/>
      <c r="L325" t="s">
        <v>180</v>
      </c>
    </row>
    <row r="326" spans="3:12" ht="12.75" customHeight="1">
      <c r="D326" t="s">
        <v>1440</v>
      </c>
      <c r="E326" s="3"/>
    </row>
    <row r="327" spans="3:12" ht="12.75" customHeight="1">
      <c r="D327" t="s">
        <v>1441</v>
      </c>
      <c r="E327" s="3"/>
    </row>
    <row r="328" spans="3:12" ht="12.75" customHeight="1">
      <c r="D328" t="s">
        <v>1476</v>
      </c>
      <c r="E328" s="3"/>
    </row>
    <row r="329" spans="3:12" ht="12.75" customHeight="1">
      <c r="D329" s="3" t="s">
        <v>129</v>
      </c>
      <c r="E329" s="3"/>
      <c r="L329" t="s">
        <v>181</v>
      </c>
    </row>
    <row r="331" spans="3:12" ht="12.75" customHeight="1">
      <c r="C331" t="s">
        <v>130</v>
      </c>
    </row>
    <row r="333" spans="3:12" ht="12.75" customHeight="1">
      <c r="C333" s="9" t="s">
        <v>1776</v>
      </c>
    </row>
    <row r="335" spans="3:12" ht="12.75" customHeight="1">
      <c r="C335" t="s">
        <v>1752</v>
      </c>
    </row>
    <row r="336" spans="3:12" ht="12.75" customHeight="1">
      <c r="C336" t="s">
        <v>1675</v>
      </c>
    </row>
    <row r="337" spans="4:15" ht="12.75" customHeight="1">
      <c r="D337" s="21" t="s">
        <v>277</v>
      </c>
    </row>
    <row r="338" spans="4:15" ht="12.75" customHeight="1">
      <c r="D338" s="21" t="s">
        <v>1228</v>
      </c>
    </row>
    <row r="339" spans="4:15" ht="12.75" customHeight="1">
      <c r="D339" s="21" t="s">
        <v>275</v>
      </c>
    </row>
    <row r="340" spans="4:15" ht="12.75" customHeight="1">
      <c r="D340" s="21" t="s">
        <v>276</v>
      </c>
    </row>
    <row r="341" spans="4:15" ht="12.75" customHeight="1">
      <c r="D341" s="21" t="s">
        <v>285</v>
      </c>
    </row>
    <row r="342" spans="4:15" ht="12.75" customHeight="1">
      <c r="D342" s="21" t="s">
        <v>286</v>
      </c>
    </row>
    <row r="343" spans="4:15" ht="12.75" customHeight="1">
      <c r="D343" s="21" t="s">
        <v>287</v>
      </c>
    </row>
    <row r="344" spans="4:15" ht="12.75" customHeight="1">
      <c r="D344" s="4" t="s">
        <v>294</v>
      </c>
    </row>
    <row r="345" spans="4:15" ht="12.75" customHeight="1">
      <c r="D345" s="21" t="s">
        <v>297</v>
      </c>
    </row>
    <row r="346" spans="4:15" ht="12.75" customHeight="1">
      <c r="D346" s="21" t="s">
        <v>298</v>
      </c>
    </row>
    <row r="347" spans="4:15" ht="12.75" customHeight="1">
      <c r="D347" s="21" t="s">
        <v>288</v>
      </c>
    </row>
    <row r="348" spans="4:15" ht="12.75" customHeight="1">
      <c r="D348" s="4" t="s">
        <v>295</v>
      </c>
    </row>
    <row r="349" spans="4:15" ht="12.75" customHeight="1">
      <c r="D349" s="42" t="s">
        <v>299</v>
      </c>
    </row>
    <row r="350" spans="4:15" ht="12.75" customHeight="1">
      <c r="D350" s="21" t="s">
        <v>1185</v>
      </c>
    </row>
    <row r="351" spans="4:15" ht="12.75" customHeight="1">
      <c r="D351" s="21" t="s">
        <v>1186</v>
      </c>
      <c r="K351" s="2"/>
      <c r="L351" s="2"/>
      <c r="N351" s="8"/>
      <c r="O351" s="5"/>
    </row>
    <row r="352" spans="4:15" ht="12.75" customHeight="1">
      <c r="D352" s="42" t="s">
        <v>289</v>
      </c>
      <c r="K352" s="2"/>
      <c r="L352" s="2"/>
      <c r="N352" s="8"/>
      <c r="O352" s="5"/>
    </row>
    <row r="353" spans="4:15" ht="12.75" customHeight="1">
      <c r="D353" s="7" t="s">
        <v>274</v>
      </c>
      <c r="K353" s="2"/>
      <c r="L353" s="2"/>
      <c r="M353" s="7"/>
      <c r="N353" s="8"/>
      <c r="O353" s="5"/>
    </row>
    <row r="354" spans="4:15" ht="12.75" customHeight="1">
      <c r="D354" s="42" t="s">
        <v>305</v>
      </c>
    </row>
    <row r="355" spans="4:15" ht="12.75" customHeight="1">
      <c r="D355" s="42" t="s">
        <v>1672</v>
      </c>
    </row>
    <row r="356" spans="4:15" ht="12.75" customHeight="1">
      <c r="D356" s="42" t="s">
        <v>1674</v>
      </c>
    </row>
    <row r="357" spans="4:15" ht="12.75" customHeight="1">
      <c r="D357" s="42" t="s">
        <v>290</v>
      </c>
    </row>
    <row r="358" spans="4:15" ht="12.75" customHeight="1">
      <c r="D358" s="5" t="s">
        <v>291</v>
      </c>
    </row>
    <row r="359" spans="4:15" ht="12.75" customHeight="1">
      <c r="D359" s="42" t="s">
        <v>292</v>
      </c>
    </row>
    <row r="360" spans="4:15" ht="12.75" customHeight="1">
      <c r="D360" s="42" t="s">
        <v>293</v>
      </c>
    </row>
    <row r="361" spans="4:15" ht="12.75" customHeight="1">
      <c r="D361" s="42" t="s">
        <v>278</v>
      </c>
    </row>
    <row r="362" spans="4:15" ht="12.75" customHeight="1">
      <c r="D362" s="5" t="s">
        <v>279</v>
      </c>
    </row>
    <row r="363" spans="4:15" ht="12.75" customHeight="1">
      <c r="D363" s="42" t="s">
        <v>280</v>
      </c>
    </row>
    <row r="364" spans="4:15" ht="12.75" customHeight="1">
      <c r="D364" s="5" t="s">
        <v>281</v>
      </c>
    </row>
    <row r="365" spans="4:15" ht="12.75" customHeight="1">
      <c r="D365" s="42" t="s">
        <v>282</v>
      </c>
    </row>
    <row r="366" spans="4:15" ht="12.75" customHeight="1">
      <c r="D366" s="42" t="s">
        <v>296</v>
      </c>
    </row>
    <row r="367" spans="4:15" ht="12.75" customHeight="1">
      <c r="D367" s="42" t="s">
        <v>283</v>
      </c>
    </row>
    <row r="368" spans="4:15" ht="12.75" customHeight="1">
      <c r="D368" s="42" t="s">
        <v>284</v>
      </c>
    </row>
    <row r="369" spans="3:17" ht="12.75" customHeight="1">
      <c r="D369" s="42" t="s">
        <v>300</v>
      </c>
    </row>
    <row r="372" spans="3:17" ht="12.75" customHeight="1">
      <c r="C372" t="s">
        <v>1953</v>
      </c>
    </row>
    <row r="373" spans="3:17" ht="12.75" customHeight="1">
      <c r="D373" s="3"/>
    </row>
    <row r="374" spans="3:17" ht="12.75" customHeight="1">
      <c r="D374" s="3"/>
    </row>
    <row r="375" spans="3:17" ht="12.75" customHeight="1">
      <c r="D375" s="3"/>
    </row>
    <row r="376" spans="3:17" ht="12.75" customHeight="1">
      <c r="C376" s="4"/>
      <c r="D376" s="4"/>
      <c r="E376" s="4"/>
      <c r="F376" s="4"/>
      <c r="G376" s="4"/>
      <c r="H376" s="4"/>
      <c r="I376" s="4"/>
      <c r="J376" s="4"/>
      <c r="K376" s="4"/>
      <c r="L376" s="4"/>
      <c r="M376" s="4"/>
      <c r="N376" s="4"/>
      <c r="O376" s="4"/>
      <c r="P376" s="4"/>
      <c r="Q376" s="4"/>
    </row>
    <row r="377" spans="3:17" ht="12.75" customHeight="1">
      <c r="C377" s="4"/>
      <c r="D377" s="4"/>
      <c r="E377" s="4"/>
      <c r="F377" s="4"/>
      <c r="G377" s="4"/>
      <c r="H377" s="4"/>
      <c r="I377" s="4"/>
      <c r="J377" s="4"/>
      <c r="K377" s="4"/>
      <c r="L377" s="4"/>
      <c r="M377" s="4"/>
      <c r="N377" s="4"/>
      <c r="O377" s="4"/>
      <c r="P377" s="4"/>
      <c r="Q377" s="4"/>
    </row>
    <row r="378" spans="3:17" ht="12.75" customHeight="1">
      <c r="C378" s="4"/>
      <c r="D378" s="4"/>
      <c r="E378" s="4"/>
      <c r="F378" s="4"/>
      <c r="G378" s="4"/>
      <c r="H378" s="4"/>
      <c r="I378" s="4"/>
      <c r="J378" s="4"/>
      <c r="K378" s="4"/>
      <c r="L378" s="4"/>
      <c r="M378" s="4"/>
      <c r="N378" s="4"/>
      <c r="O378" s="4"/>
      <c r="P378" s="4"/>
      <c r="Q378" s="4"/>
    </row>
    <row r="379" spans="3:17" ht="12.75" customHeight="1">
      <c r="C379" s="4"/>
      <c r="D379" s="4"/>
      <c r="E379" s="4"/>
      <c r="F379" s="4"/>
      <c r="G379" s="4"/>
      <c r="H379" s="4"/>
      <c r="I379" s="4"/>
      <c r="J379" s="4"/>
      <c r="K379" s="4"/>
      <c r="L379" s="4"/>
      <c r="M379" s="4"/>
      <c r="N379" s="4"/>
      <c r="O379" s="4"/>
      <c r="P379" s="4"/>
      <c r="Q379" s="4"/>
    </row>
    <row r="380" spans="3:17" ht="12.75" customHeight="1">
      <c r="C380" s="4"/>
      <c r="D380" s="4"/>
      <c r="E380" s="4"/>
      <c r="F380" s="4"/>
      <c r="G380" s="4"/>
      <c r="H380" s="4"/>
      <c r="I380" s="4"/>
      <c r="J380" s="4"/>
      <c r="K380" s="4"/>
      <c r="L380" s="4"/>
      <c r="M380" s="4"/>
      <c r="N380" s="4"/>
      <c r="O380" s="4"/>
      <c r="P380" s="4"/>
      <c r="Q380" s="4"/>
    </row>
    <row r="381" spans="3:17" ht="12.75" customHeight="1">
      <c r="C381" s="4"/>
      <c r="D381" s="4"/>
      <c r="E381" s="4"/>
      <c r="F381" s="4"/>
      <c r="G381" s="4"/>
      <c r="H381" s="4"/>
      <c r="I381" s="4"/>
      <c r="J381" s="4"/>
      <c r="K381" s="4"/>
      <c r="L381" s="4"/>
      <c r="M381" s="4"/>
      <c r="N381" s="4"/>
      <c r="O381" s="4"/>
      <c r="P381" s="4"/>
      <c r="Q381" s="4"/>
    </row>
    <row r="382" spans="3:17" ht="12.75" customHeight="1">
      <c r="C382" s="4"/>
      <c r="D382" s="4"/>
      <c r="E382" s="4"/>
      <c r="F382" s="4"/>
      <c r="G382" s="4"/>
      <c r="H382" s="4"/>
      <c r="I382" s="4"/>
      <c r="J382" s="4"/>
      <c r="K382" s="4"/>
      <c r="L382" s="4"/>
      <c r="M382" s="4"/>
      <c r="N382" s="4"/>
      <c r="O382" s="4"/>
      <c r="P382" s="4"/>
      <c r="Q382" s="4"/>
    </row>
    <row r="383" spans="3:17" ht="12.75" customHeight="1">
      <c r="C383" s="4"/>
      <c r="D383" s="4"/>
      <c r="E383" s="4"/>
      <c r="F383" s="4"/>
      <c r="G383" s="4"/>
      <c r="H383" s="4"/>
      <c r="I383" s="4"/>
      <c r="J383" s="4"/>
      <c r="K383" s="4"/>
      <c r="L383" s="4"/>
      <c r="M383" s="4"/>
      <c r="N383" s="4"/>
      <c r="O383" s="4"/>
      <c r="P383" s="4"/>
      <c r="Q383" s="4"/>
    </row>
    <row r="384" spans="3:17" ht="12.75" customHeight="1">
      <c r="C384" s="4"/>
      <c r="D384" s="4"/>
      <c r="E384" s="4"/>
      <c r="F384" s="4"/>
      <c r="G384" s="4"/>
      <c r="H384" s="4"/>
      <c r="I384" s="4"/>
      <c r="J384" s="4"/>
      <c r="K384" s="4"/>
      <c r="L384" s="4"/>
      <c r="M384" s="4"/>
      <c r="N384" s="4"/>
      <c r="O384" s="4"/>
      <c r="P384" s="4"/>
      <c r="Q384" s="4"/>
    </row>
    <row r="385" spans="3:17" ht="12.75" customHeight="1">
      <c r="C385" s="4"/>
      <c r="D385" s="4"/>
      <c r="E385" s="4"/>
      <c r="F385" s="4"/>
      <c r="G385" s="4"/>
      <c r="H385" s="4"/>
      <c r="I385" s="4"/>
      <c r="J385" s="4"/>
      <c r="K385" s="4"/>
      <c r="L385" s="4"/>
      <c r="M385" s="4"/>
      <c r="N385" s="4"/>
      <c r="O385" s="4"/>
      <c r="P385" s="4"/>
      <c r="Q385" s="4"/>
    </row>
    <row r="386" spans="3:17" ht="12.75" customHeight="1">
      <c r="C386" s="4"/>
      <c r="D386" s="4"/>
      <c r="E386" s="4"/>
      <c r="F386" s="4"/>
      <c r="G386" s="4"/>
      <c r="H386" s="4"/>
      <c r="I386" s="4"/>
      <c r="J386" s="4"/>
      <c r="K386" s="4"/>
      <c r="L386" s="4"/>
      <c r="M386" s="4"/>
      <c r="N386" s="4"/>
      <c r="O386" s="4"/>
      <c r="P386" s="4"/>
      <c r="Q386" s="4"/>
    </row>
    <row r="387" spans="3:17" ht="12.75" customHeight="1">
      <c r="C387" s="4"/>
      <c r="D387" s="4"/>
      <c r="E387" s="4"/>
      <c r="F387" s="4"/>
      <c r="G387" s="4"/>
      <c r="H387" s="4"/>
      <c r="I387" s="4"/>
      <c r="J387" s="4"/>
      <c r="K387" s="4"/>
      <c r="L387" s="4"/>
      <c r="M387" s="4"/>
      <c r="N387" s="4"/>
      <c r="O387" s="4"/>
      <c r="P387" s="4"/>
      <c r="Q387" s="4"/>
    </row>
    <row r="388" spans="3:17" ht="12.75" customHeight="1">
      <c r="C388" s="4"/>
      <c r="D388" s="4"/>
      <c r="E388" s="4"/>
      <c r="F388" s="4"/>
      <c r="G388" s="4"/>
      <c r="H388" s="4"/>
      <c r="I388" s="4"/>
      <c r="J388" s="4"/>
      <c r="K388" s="4"/>
      <c r="L388" s="4"/>
      <c r="M388" s="4"/>
      <c r="N388" s="4"/>
      <c r="O388" s="4"/>
      <c r="P388" s="4"/>
      <c r="Q388" s="4"/>
    </row>
    <row r="389" spans="3:17" ht="12.75" customHeight="1">
      <c r="C389" s="4"/>
      <c r="D389" s="4"/>
      <c r="E389" s="4"/>
      <c r="F389" s="4"/>
      <c r="G389" s="4"/>
      <c r="H389" s="4"/>
      <c r="I389" s="4"/>
      <c r="J389" s="4"/>
      <c r="K389" s="4"/>
      <c r="L389" s="4"/>
      <c r="M389" s="4"/>
      <c r="N389" s="4"/>
      <c r="O389" s="4"/>
      <c r="P389" s="4"/>
      <c r="Q389" s="4"/>
    </row>
    <row r="390" spans="3:17" ht="12.75" customHeight="1">
      <c r="C390" s="4"/>
      <c r="D390" s="4"/>
      <c r="E390" s="4"/>
      <c r="F390" s="4"/>
      <c r="G390" s="4"/>
      <c r="H390" s="4"/>
      <c r="I390" s="4"/>
      <c r="J390" s="4"/>
      <c r="K390" s="4"/>
      <c r="L390" s="4"/>
      <c r="M390" s="4"/>
      <c r="N390" s="4"/>
      <c r="O390" s="4"/>
      <c r="P390" s="4"/>
      <c r="Q390" s="4"/>
    </row>
    <row r="391" spans="3:17" ht="12.75" customHeight="1">
      <c r="C391" s="4"/>
      <c r="D391" s="4"/>
      <c r="E391" s="4"/>
      <c r="F391" s="4"/>
      <c r="G391" s="4"/>
      <c r="H391" s="4"/>
      <c r="I391" s="4"/>
      <c r="J391" s="4"/>
      <c r="K391" s="4"/>
      <c r="L391" s="4"/>
      <c r="M391" s="4"/>
      <c r="N391" s="4"/>
      <c r="O391" s="4"/>
      <c r="P391" s="4"/>
      <c r="Q391" s="4"/>
    </row>
    <row r="392" spans="3:17" ht="12.75" customHeight="1">
      <c r="C392" s="4"/>
      <c r="D392" s="4"/>
      <c r="E392" s="4"/>
      <c r="F392" s="4"/>
      <c r="G392" t="s">
        <v>1705</v>
      </c>
      <c r="H392" s="4"/>
      <c r="I392" s="4"/>
      <c r="J392" s="4"/>
      <c r="K392" s="4"/>
      <c r="L392" s="4"/>
      <c r="M392" s="4"/>
      <c r="N392" s="4"/>
      <c r="O392" s="4"/>
      <c r="P392" s="4"/>
      <c r="Q392" s="4"/>
    </row>
    <row r="393" spans="3:17" ht="12.75" customHeight="1">
      <c r="C393" s="4"/>
      <c r="D393" s="4"/>
      <c r="E393" s="4"/>
      <c r="F393" s="4"/>
      <c r="G393" s="4"/>
      <c r="H393" s="4"/>
      <c r="I393" s="4"/>
      <c r="J393" s="4"/>
      <c r="K393" s="4"/>
      <c r="L393" s="4"/>
      <c r="M393" s="4"/>
      <c r="N393" s="4"/>
      <c r="O393" s="4"/>
      <c r="P393" s="4"/>
      <c r="Q393" s="4"/>
    </row>
    <row r="394" spans="3:17" ht="12.75" customHeight="1">
      <c r="C394" s="4"/>
      <c r="D394" s="4"/>
      <c r="E394" s="4"/>
      <c r="F394" s="4"/>
      <c r="G394" s="4"/>
      <c r="H394" s="4"/>
      <c r="I394" s="4"/>
      <c r="J394" s="4"/>
      <c r="K394" s="4"/>
      <c r="L394" s="4"/>
      <c r="M394" s="4"/>
      <c r="N394" s="4"/>
      <c r="O394" s="4"/>
      <c r="P394" s="4"/>
      <c r="Q394" s="4"/>
    </row>
    <row r="395" spans="3:17" ht="12.75" customHeight="1">
      <c r="C395" s="4"/>
      <c r="D395" s="4"/>
      <c r="E395" s="4"/>
      <c r="F395" s="4"/>
      <c r="G395" s="4"/>
      <c r="H395" s="4"/>
      <c r="I395" s="4"/>
      <c r="J395" s="4"/>
      <c r="K395" s="4"/>
      <c r="L395" s="4"/>
      <c r="M395" s="4"/>
      <c r="N395" s="4"/>
      <c r="O395" s="4"/>
      <c r="P395" s="4"/>
      <c r="Q395" s="4"/>
    </row>
    <row r="396" spans="3:17" ht="12.75" customHeight="1">
      <c r="C396" s="4"/>
      <c r="D396" s="4"/>
      <c r="E396" s="4"/>
      <c r="F396" s="4"/>
      <c r="G396" s="4"/>
      <c r="H396" s="4"/>
      <c r="I396" s="4"/>
      <c r="J396" s="4"/>
      <c r="K396" s="4"/>
      <c r="L396" s="4"/>
      <c r="M396" s="4"/>
      <c r="N396" s="4"/>
      <c r="O396" s="4"/>
      <c r="P396" s="4"/>
      <c r="Q396" s="4"/>
    </row>
    <row r="397" spans="3:17" ht="12.75" customHeight="1">
      <c r="C397" s="4"/>
      <c r="D397" s="4"/>
      <c r="E397" s="4"/>
      <c r="F397" s="4"/>
      <c r="G397" s="4"/>
      <c r="H397" s="4"/>
      <c r="I397" s="4"/>
      <c r="J397" s="4"/>
      <c r="K397" s="4"/>
      <c r="L397" s="4"/>
      <c r="M397" s="4"/>
      <c r="N397" s="4"/>
      <c r="O397" s="4"/>
      <c r="P397" s="4"/>
      <c r="Q397" s="4"/>
    </row>
    <row r="398" spans="3:17" ht="12.75" customHeight="1">
      <c r="C398" s="4"/>
      <c r="D398" s="4"/>
      <c r="E398" s="4"/>
      <c r="F398" s="4"/>
      <c r="G398" s="4"/>
      <c r="H398" s="4"/>
      <c r="I398" s="4"/>
      <c r="J398" s="4"/>
      <c r="K398" s="4"/>
      <c r="L398" s="4"/>
      <c r="M398" s="4"/>
      <c r="N398" s="4"/>
      <c r="O398" s="4"/>
      <c r="P398" s="4"/>
      <c r="Q398" s="4"/>
    </row>
    <row r="399" spans="3:17" ht="12.75" customHeight="1">
      <c r="C399" s="4"/>
      <c r="D399" s="4"/>
      <c r="E399" s="4"/>
      <c r="F399" s="4"/>
      <c r="G399" s="4"/>
      <c r="H399" s="4"/>
      <c r="I399" s="4"/>
      <c r="J399" s="4"/>
      <c r="K399" s="4"/>
      <c r="L399" s="4"/>
      <c r="M399" s="4"/>
      <c r="N399" s="4"/>
      <c r="O399" s="4"/>
      <c r="P399" s="4"/>
      <c r="Q399" s="4"/>
    </row>
    <row r="400" spans="3:17" ht="12.75" customHeight="1">
      <c r="C400" s="4"/>
      <c r="D400" s="4"/>
      <c r="E400" s="4"/>
      <c r="F400" s="4"/>
      <c r="G400" s="4"/>
      <c r="H400" s="4"/>
      <c r="I400" s="4"/>
      <c r="J400" s="4"/>
      <c r="K400" s="4"/>
      <c r="L400" s="4"/>
      <c r="M400" s="4"/>
      <c r="N400" s="4"/>
      <c r="O400" s="4"/>
      <c r="P400" s="4"/>
      <c r="Q400" s="4"/>
    </row>
    <row r="401" spans="3:17" ht="12.75" customHeight="1">
      <c r="C401" s="4"/>
      <c r="D401" s="4"/>
      <c r="E401" s="4"/>
      <c r="F401" s="4"/>
      <c r="G401" s="4"/>
      <c r="H401" s="4"/>
      <c r="I401" s="4"/>
      <c r="J401" s="4"/>
      <c r="K401" s="4"/>
      <c r="L401" s="4"/>
      <c r="M401" s="4"/>
      <c r="N401" s="4"/>
      <c r="O401" s="4"/>
      <c r="P401" s="4"/>
      <c r="Q401" s="4"/>
    </row>
    <row r="402" spans="3:17" ht="12.75" customHeight="1">
      <c r="C402" s="4"/>
      <c r="D402" s="4"/>
      <c r="E402" s="4"/>
      <c r="F402" s="4"/>
      <c r="G402" s="4"/>
      <c r="H402" s="4"/>
      <c r="I402" s="4"/>
      <c r="J402" s="4"/>
      <c r="K402" s="4"/>
      <c r="L402" s="4"/>
      <c r="M402" s="4"/>
      <c r="N402" s="4"/>
      <c r="O402" s="4"/>
      <c r="P402" s="4"/>
      <c r="Q402" s="4"/>
    </row>
    <row r="403" spans="3:17" ht="12.75" customHeight="1">
      <c r="C403" s="4"/>
      <c r="D403" s="4"/>
      <c r="E403" s="4"/>
      <c r="F403" s="4"/>
      <c r="G403" s="4"/>
      <c r="H403" s="4"/>
      <c r="I403" s="4"/>
      <c r="J403" s="4"/>
      <c r="K403" s="4"/>
      <c r="L403" s="4"/>
      <c r="M403" s="4"/>
      <c r="N403" s="4"/>
      <c r="O403" s="4"/>
      <c r="P403" s="4"/>
      <c r="Q403" s="4"/>
    </row>
    <row r="404" spans="3:17" ht="12.75" customHeight="1">
      <c r="C404" s="4"/>
      <c r="D404" s="4"/>
      <c r="E404" s="4"/>
      <c r="F404" s="4"/>
      <c r="G404" s="4"/>
      <c r="H404" s="4"/>
      <c r="I404" s="4"/>
      <c r="J404" s="4"/>
      <c r="K404" s="4"/>
      <c r="L404" s="4"/>
      <c r="M404" s="4"/>
      <c r="N404" s="4"/>
      <c r="O404" s="4"/>
      <c r="P404" s="4"/>
      <c r="Q404" s="4"/>
    </row>
    <row r="405" spans="3:17" ht="12.75" customHeight="1">
      <c r="C405" s="4"/>
      <c r="D405" s="4"/>
      <c r="E405" s="4"/>
      <c r="F405" s="4"/>
      <c r="G405" s="4"/>
      <c r="H405" s="4"/>
      <c r="I405" s="4"/>
      <c r="J405" s="4"/>
      <c r="K405" s="4"/>
      <c r="L405" s="4"/>
      <c r="M405" s="4"/>
      <c r="N405" s="4"/>
      <c r="O405" s="4"/>
      <c r="P405" s="4"/>
      <c r="Q405" s="4"/>
    </row>
    <row r="406" spans="3:17" ht="12.75" customHeight="1">
      <c r="C406" s="4"/>
      <c r="D406" s="4"/>
      <c r="E406" s="4"/>
      <c r="F406" s="4"/>
      <c r="G406" s="4"/>
      <c r="H406" s="4"/>
      <c r="I406" s="4"/>
      <c r="J406" s="4"/>
      <c r="K406" s="4"/>
      <c r="L406" s="4"/>
      <c r="M406" s="4"/>
      <c r="N406" s="4"/>
      <c r="O406" s="4"/>
      <c r="P406" s="4"/>
      <c r="Q406" s="4"/>
    </row>
    <row r="407" spans="3:17" ht="12.75" customHeight="1">
      <c r="C407" s="4"/>
      <c r="D407" s="4"/>
      <c r="E407" s="4"/>
      <c r="F407" s="4"/>
      <c r="G407" s="4"/>
      <c r="H407" s="4"/>
      <c r="I407" s="4"/>
      <c r="J407" s="4"/>
      <c r="K407" s="4"/>
      <c r="L407" s="4"/>
      <c r="M407" s="4"/>
      <c r="N407" s="4"/>
      <c r="O407" s="4"/>
      <c r="P407" s="4"/>
      <c r="Q407" s="4"/>
    </row>
    <row r="408" spans="3:17" ht="12.75" customHeight="1">
      <c r="C408" s="4"/>
      <c r="D408" s="4"/>
      <c r="E408" s="4"/>
      <c r="F408" s="4"/>
      <c r="G408" s="4"/>
      <c r="H408" s="4"/>
      <c r="I408" s="4"/>
      <c r="J408" s="4"/>
      <c r="K408" s="4"/>
      <c r="L408" s="4"/>
      <c r="M408" s="4"/>
      <c r="N408" s="4"/>
      <c r="O408" s="4"/>
      <c r="P408" s="4"/>
      <c r="Q408" s="4"/>
    </row>
    <row r="409" spans="3:17" ht="12.75" customHeight="1">
      <c r="C409" s="4"/>
      <c r="D409" s="4"/>
      <c r="E409" s="4"/>
      <c r="F409" s="4"/>
      <c r="G409" s="4"/>
      <c r="H409" s="4"/>
      <c r="I409" s="4"/>
      <c r="J409" s="4"/>
      <c r="K409" s="4"/>
      <c r="L409" s="4"/>
      <c r="M409" s="4"/>
      <c r="N409" s="4"/>
      <c r="O409" s="4"/>
      <c r="P409" s="4"/>
      <c r="Q409" s="4"/>
    </row>
    <row r="410" spans="3:17" ht="12.75" customHeight="1">
      <c r="C410" s="4"/>
      <c r="D410" s="4"/>
      <c r="E410" s="4"/>
      <c r="F410" s="4"/>
      <c r="G410" s="4"/>
      <c r="H410" s="4"/>
      <c r="I410" s="4"/>
      <c r="J410" s="4"/>
      <c r="K410" s="4"/>
      <c r="L410" s="4"/>
      <c r="M410" s="4"/>
      <c r="N410" s="4"/>
      <c r="O410" s="4"/>
      <c r="P410" s="4"/>
      <c r="Q410" s="4"/>
    </row>
    <row r="411" spans="3:17" ht="12.75" customHeight="1">
      <c r="C411" s="4"/>
      <c r="D411" s="4"/>
      <c r="E411" s="4"/>
      <c r="F411" s="4"/>
      <c r="G411" s="4"/>
      <c r="H411" s="4"/>
      <c r="I411" s="4"/>
      <c r="J411" s="4"/>
      <c r="K411" s="4"/>
      <c r="L411" s="4"/>
      <c r="M411" s="4"/>
      <c r="N411" s="4"/>
      <c r="O411" s="4"/>
      <c r="P411" s="4"/>
      <c r="Q411" s="4"/>
    </row>
    <row r="412" spans="3:17" ht="12.75" customHeight="1">
      <c r="C412" s="4"/>
      <c r="D412" s="4"/>
      <c r="E412" s="4"/>
      <c r="F412" s="4"/>
      <c r="G412" s="4"/>
      <c r="H412" s="4"/>
      <c r="I412" s="4"/>
      <c r="J412" s="4"/>
      <c r="K412" s="4"/>
      <c r="L412" s="4"/>
      <c r="M412" s="4"/>
      <c r="N412" s="4"/>
      <c r="O412" s="4"/>
      <c r="P412" s="4"/>
      <c r="Q412" s="4"/>
    </row>
    <row r="413" spans="3:17" ht="12.75" customHeight="1">
      <c r="C413" s="4"/>
      <c r="D413" s="4"/>
      <c r="E413" s="4"/>
      <c r="F413" s="4"/>
      <c r="G413" s="4"/>
      <c r="H413" s="4"/>
      <c r="I413" s="4"/>
      <c r="J413" s="4"/>
      <c r="K413" s="4"/>
      <c r="L413" s="4"/>
      <c r="M413" s="4"/>
      <c r="N413" s="4"/>
      <c r="O413" s="4"/>
      <c r="P413" s="4"/>
      <c r="Q413" s="4"/>
    </row>
    <row r="414" spans="3:17" ht="12.75" customHeight="1">
      <c r="C414" s="4"/>
      <c r="D414" s="4"/>
      <c r="E414" s="4"/>
      <c r="F414" s="4"/>
      <c r="G414" s="4"/>
      <c r="H414" s="4"/>
      <c r="I414" s="4"/>
      <c r="J414" s="4"/>
      <c r="K414" s="4"/>
      <c r="L414" s="4"/>
      <c r="M414" s="4"/>
      <c r="N414" s="4"/>
      <c r="O414" s="4"/>
      <c r="P414" s="4"/>
      <c r="Q414" s="4"/>
    </row>
    <row r="415" spans="3:17" ht="12.75" customHeight="1">
      <c r="C415" s="4"/>
      <c r="D415" s="4"/>
      <c r="E415" s="4"/>
      <c r="F415" s="4"/>
      <c r="G415" s="4"/>
      <c r="H415" s="4"/>
      <c r="I415" s="4"/>
      <c r="J415" s="4"/>
      <c r="K415" s="4"/>
      <c r="L415" s="4"/>
      <c r="M415" s="4"/>
      <c r="N415" s="4"/>
      <c r="O415" s="4"/>
      <c r="P415" s="4"/>
      <c r="Q415" s="4"/>
    </row>
    <row r="416" spans="3:17" ht="12.75" customHeight="1">
      <c r="C416" s="4"/>
      <c r="D416" s="4"/>
      <c r="E416" s="4"/>
      <c r="F416" s="4"/>
      <c r="G416" s="4"/>
      <c r="H416" s="4"/>
      <c r="I416" s="4"/>
      <c r="J416" s="4"/>
      <c r="K416" s="4"/>
      <c r="L416" s="4"/>
      <c r="M416" s="4"/>
      <c r="N416" s="4"/>
      <c r="O416" s="4"/>
      <c r="P416" s="4"/>
      <c r="Q416" s="4"/>
    </row>
    <row r="417" spans="3:17" ht="12.75" customHeight="1">
      <c r="C417" s="4"/>
      <c r="D417" s="4"/>
      <c r="E417" s="4"/>
      <c r="F417" s="4"/>
      <c r="G417" s="4"/>
      <c r="H417" s="4"/>
      <c r="I417" s="4"/>
      <c r="J417" s="4"/>
      <c r="K417" s="4"/>
      <c r="L417" s="4"/>
      <c r="M417" s="4"/>
      <c r="N417" s="4"/>
      <c r="O417" s="4"/>
      <c r="P417" s="4"/>
      <c r="Q417" s="4"/>
    </row>
    <row r="418" spans="3:17" ht="12.75" customHeight="1">
      <c r="C418" s="4"/>
      <c r="D418" s="4"/>
      <c r="E418" s="4"/>
      <c r="F418" s="4"/>
      <c r="G418" s="4"/>
      <c r="H418" s="4"/>
      <c r="I418" s="4"/>
      <c r="J418" s="4"/>
      <c r="K418" s="4"/>
      <c r="L418" s="4"/>
      <c r="M418" s="4"/>
      <c r="N418" s="4"/>
      <c r="O418" s="4"/>
      <c r="P418" s="4"/>
      <c r="Q418" s="4"/>
    </row>
    <row r="419" spans="3:17" ht="12.75" customHeight="1">
      <c r="C419" s="4"/>
      <c r="D419" s="4"/>
      <c r="E419" s="4"/>
      <c r="F419" s="4"/>
      <c r="G419" s="4"/>
      <c r="H419" s="4"/>
      <c r="I419" s="4"/>
      <c r="J419" s="4"/>
      <c r="K419" s="4"/>
      <c r="L419" s="4"/>
      <c r="M419" s="4"/>
      <c r="N419" s="4"/>
      <c r="O419" s="4"/>
      <c r="P419" s="4"/>
      <c r="Q419" s="4"/>
    </row>
    <row r="420" spans="3:17" ht="12.75" customHeight="1">
      <c r="C420" s="4"/>
      <c r="D420" s="4"/>
      <c r="E420" s="4"/>
      <c r="F420" s="4"/>
      <c r="G420" s="4"/>
      <c r="H420" s="4"/>
      <c r="I420" s="4"/>
      <c r="J420" s="4"/>
      <c r="K420" s="4"/>
      <c r="L420" s="4"/>
      <c r="M420" s="4"/>
      <c r="N420" s="4"/>
      <c r="O420" s="4"/>
      <c r="P420" s="4"/>
      <c r="Q420" s="4"/>
    </row>
    <row r="421" spans="3:17" ht="12.75" customHeight="1">
      <c r="C421" s="4"/>
      <c r="D421" s="4"/>
      <c r="E421" s="4"/>
      <c r="F421" s="4"/>
      <c r="G421" s="4"/>
      <c r="H421" s="4"/>
      <c r="I421" s="4"/>
      <c r="J421" s="4"/>
      <c r="K421" s="4"/>
      <c r="L421" s="4"/>
      <c r="M421" s="4"/>
      <c r="N421" s="4"/>
      <c r="O421" s="4"/>
      <c r="P421" s="4"/>
      <c r="Q421" s="4"/>
    </row>
    <row r="422" spans="3:17" ht="12.75" customHeight="1">
      <c r="C422" s="4"/>
      <c r="D422" s="4"/>
      <c r="E422" s="4"/>
      <c r="F422" s="4"/>
      <c r="G422" s="4"/>
      <c r="H422" s="4"/>
      <c r="I422" s="4"/>
      <c r="J422" s="4"/>
      <c r="K422" s="4"/>
      <c r="L422" s="4"/>
      <c r="M422" s="4"/>
      <c r="N422" s="4"/>
      <c r="O422" s="4"/>
      <c r="P422" s="4"/>
      <c r="Q422" s="4"/>
    </row>
    <row r="423" spans="3:17" ht="12.75" customHeight="1">
      <c r="C423" s="4"/>
      <c r="D423" s="4"/>
      <c r="E423" s="4"/>
      <c r="F423" s="4"/>
      <c r="G423" s="4"/>
      <c r="H423" s="4"/>
      <c r="I423" s="4"/>
      <c r="J423" s="4"/>
      <c r="K423" s="4"/>
      <c r="L423" s="4"/>
      <c r="M423" s="4"/>
      <c r="N423" s="4"/>
      <c r="O423" s="4"/>
      <c r="P423" s="4"/>
      <c r="Q423" s="4"/>
    </row>
    <row r="424" spans="3:17" ht="12.75" customHeight="1">
      <c r="C424" s="4"/>
      <c r="D424" s="4"/>
      <c r="E424" s="4"/>
      <c r="F424" s="4"/>
      <c r="G424" s="4"/>
      <c r="H424" s="4"/>
      <c r="I424" s="4"/>
      <c r="J424" s="4"/>
      <c r="K424" s="4"/>
      <c r="L424" s="4"/>
      <c r="M424" s="4"/>
      <c r="N424" s="4"/>
      <c r="O424" s="4"/>
      <c r="P424" s="4"/>
      <c r="Q424" s="4"/>
    </row>
    <row r="425" spans="3:17" ht="12.75" customHeight="1">
      <c r="C425" s="4"/>
      <c r="D425" s="4"/>
      <c r="E425" s="4"/>
      <c r="F425" s="4"/>
      <c r="G425" s="4"/>
      <c r="H425" s="4"/>
      <c r="I425" s="4"/>
      <c r="J425" s="4"/>
      <c r="K425" s="4"/>
      <c r="L425" s="4"/>
      <c r="M425" s="4"/>
      <c r="N425" s="4"/>
      <c r="O425" s="4"/>
      <c r="P425" s="4"/>
      <c r="Q425" s="4"/>
    </row>
    <row r="426" spans="3:17" ht="12.75" customHeight="1">
      <c r="C426" s="4"/>
      <c r="D426" s="4"/>
      <c r="E426" s="4"/>
      <c r="F426" s="4"/>
      <c r="G426" s="4"/>
      <c r="H426" s="4"/>
      <c r="I426" s="4"/>
      <c r="J426" s="4"/>
      <c r="K426" s="4"/>
      <c r="L426" s="4"/>
      <c r="M426" s="4"/>
      <c r="N426" s="4"/>
      <c r="O426" s="4"/>
      <c r="P426" s="4"/>
      <c r="Q426" s="4"/>
    </row>
    <row r="427" spans="3:17" ht="12.75" customHeight="1">
      <c r="C427" s="4"/>
      <c r="D427" s="4"/>
      <c r="E427" s="4"/>
      <c r="F427" s="4"/>
      <c r="G427" s="4"/>
      <c r="H427" s="4"/>
      <c r="I427" s="4"/>
      <c r="J427" s="4"/>
      <c r="K427" s="4"/>
      <c r="L427" s="4"/>
      <c r="M427" s="4"/>
      <c r="N427" s="4"/>
      <c r="O427" s="4"/>
      <c r="P427" s="4"/>
      <c r="Q427" s="4"/>
    </row>
    <row r="428" spans="3:17" ht="12.75" customHeight="1">
      <c r="C428" s="4"/>
      <c r="D428" s="4"/>
      <c r="E428" s="4"/>
      <c r="F428" s="4"/>
      <c r="G428" s="4"/>
      <c r="H428" s="4"/>
      <c r="I428" s="4"/>
      <c r="J428" s="4"/>
      <c r="K428" s="4"/>
      <c r="L428" s="4"/>
      <c r="M428" s="4"/>
      <c r="N428" s="4"/>
      <c r="O428" s="4"/>
      <c r="P428" s="4"/>
      <c r="Q428" s="4"/>
    </row>
    <row r="429" spans="3:17" ht="12.75" customHeight="1">
      <c r="C429" s="4"/>
      <c r="D429" s="4"/>
      <c r="E429" s="4"/>
      <c r="F429" s="4"/>
      <c r="G429" s="4"/>
      <c r="H429" s="4"/>
      <c r="I429" s="4"/>
      <c r="J429" s="4"/>
      <c r="K429" s="4"/>
      <c r="L429" s="4"/>
      <c r="M429" s="4"/>
      <c r="N429" s="4"/>
      <c r="O429" s="4"/>
      <c r="P429" s="4"/>
      <c r="Q429" s="4"/>
    </row>
    <row r="430" spans="3:17" ht="12.75" customHeight="1">
      <c r="C430" s="4"/>
      <c r="D430" s="4"/>
      <c r="E430" s="4"/>
      <c r="F430" s="4"/>
      <c r="G430" s="4"/>
      <c r="H430" s="4"/>
      <c r="I430" s="4"/>
      <c r="J430" s="4"/>
      <c r="K430" s="4"/>
      <c r="L430" s="4"/>
      <c r="M430" s="4"/>
      <c r="N430" s="4"/>
      <c r="O430" s="4"/>
      <c r="P430" s="4"/>
      <c r="Q430" s="4"/>
    </row>
    <row r="431" spans="3:17" ht="12.75" customHeight="1">
      <c r="C431" s="4"/>
      <c r="D431" s="4"/>
      <c r="E431" s="4"/>
      <c r="F431" s="4"/>
      <c r="G431" s="4"/>
      <c r="H431" s="4"/>
      <c r="I431" s="4"/>
      <c r="J431" s="4"/>
      <c r="K431" s="4"/>
      <c r="L431" s="4"/>
      <c r="M431" s="4"/>
      <c r="N431" s="4"/>
      <c r="O431" s="4"/>
      <c r="P431" s="4"/>
      <c r="Q431" s="4"/>
    </row>
    <row r="432" spans="3:17" ht="12.75" customHeight="1">
      <c r="C432" s="4"/>
      <c r="D432" s="4"/>
      <c r="E432" s="4"/>
      <c r="F432" s="4"/>
      <c r="G432" s="4"/>
      <c r="H432" s="4"/>
      <c r="I432" s="4"/>
      <c r="J432" s="4"/>
      <c r="K432" s="4"/>
      <c r="L432" s="4"/>
      <c r="M432" s="4"/>
      <c r="N432" s="4"/>
      <c r="O432" s="4"/>
      <c r="P432" s="4"/>
      <c r="Q432" s="4"/>
    </row>
    <row r="433" spans="3:17" ht="12.75" customHeight="1">
      <c r="C433" s="4"/>
      <c r="D433" s="4"/>
      <c r="E433" s="4"/>
      <c r="F433" s="4"/>
      <c r="G433" s="4"/>
      <c r="H433" s="4"/>
      <c r="I433" s="4"/>
      <c r="J433" s="4"/>
      <c r="K433" s="4"/>
      <c r="L433" s="4"/>
      <c r="M433" s="4"/>
      <c r="N433" s="4"/>
      <c r="O433" s="4"/>
      <c r="P433" s="4"/>
      <c r="Q433" s="4"/>
    </row>
    <row r="434" spans="3:17" ht="12.75" customHeight="1">
      <c r="C434" s="4"/>
      <c r="D434" s="4"/>
      <c r="E434" s="4"/>
      <c r="F434" s="4"/>
      <c r="G434" s="4"/>
      <c r="H434" s="4"/>
      <c r="I434" s="4"/>
      <c r="J434" s="4"/>
      <c r="K434" s="4"/>
      <c r="L434" s="4"/>
      <c r="M434" s="4"/>
      <c r="N434" s="4"/>
      <c r="O434" s="4"/>
      <c r="P434" s="4"/>
      <c r="Q434" s="4"/>
    </row>
    <row r="435" spans="3:17" ht="12.75" customHeight="1">
      <c r="C435" s="4"/>
      <c r="D435" s="4"/>
      <c r="E435" s="4"/>
      <c r="F435" s="4"/>
      <c r="G435" s="4"/>
      <c r="H435" s="4"/>
      <c r="I435" s="4"/>
      <c r="J435" s="4"/>
      <c r="K435" s="4"/>
      <c r="L435" s="4"/>
      <c r="M435" s="4"/>
      <c r="N435" s="4"/>
      <c r="O435" s="4"/>
      <c r="P435" s="4"/>
      <c r="Q435" s="4"/>
    </row>
    <row r="436" spans="3:17" ht="12.75" customHeight="1">
      <c r="C436" s="4"/>
      <c r="D436" s="4"/>
      <c r="E436" s="4"/>
      <c r="F436" s="4"/>
      <c r="G436" s="4"/>
      <c r="H436" s="4"/>
      <c r="I436" s="4"/>
      <c r="J436" s="4"/>
      <c r="K436" s="4"/>
      <c r="L436" s="4"/>
      <c r="M436" s="4"/>
      <c r="N436" s="4"/>
      <c r="O436" s="4"/>
      <c r="P436" s="4"/>
      <c r="Q436" s="4"/>
    </row>
    <row r="437" spans="3:17" ht="12.75" customHeight="1">
      <c r="C437" s="4"/>
      <c r="D437" s="4"/>
      <c r="E437" s="4"/>
      <c r="F437" s="4"/>
      <c r="G437" s="4"/>
      <c r="H437" s="4"/>
      <c r="I437" s="4"/>
      <c r="J437" s="4"/>
      <c r="K437" s="4"/>
      <c r="L437" s="4"/>
      <c r="M437" s="4"/>
      <c r="N437" s="4"/>
      <c r="O437" s="4"/>
      <c r="P437" s="4"/>
      <c r="Q437" s="4"/>
    </row>
    <row r="438" spans="3:17" ht="12.75" customHeight="1">
      <c r="C438" s="4"/>
      <c r="D438" s="4"/>
      <c r="E438" s="4"/>
      <c r="F438" s="4"/>
      <c r="G438" s="4"/>
      <c r="H438" s="4"/>
      <c r="I438" s="4"/>
      <c r="J438" s="4"/>
      <c r="K438" s="4"/>
      <c r="L438" s="4"/>
      <c r="M438" s="4"/>
      <c r="N438" s="4"/>
      <c r="O438" s="4"/>
      <c r="P438" s="4"/>
      <c r="Q438" s="4"/>
    </row>
  </sheetData>
  <sheetProtection password="B16B" sheet="1" objects="1" scenarios="1"/>
  <mergeCells count="1">
    <mergeCell ref="A1:K1"/>
  </mergeCells>
  <phoneticPr fontId="9"/>
  <pageMargins left="0.23622047244094491" right="0.23622047244094491" top="0.74803149606299213" bottom="0.74803149606299213" header="0" footer="0"/>
  <pageSetup paperSize="9" firstPageNumber="0" orientation="portrait" horizontalDpi="300" verticalDpi="300" r:id="rId1"/>
  <headerFooter alignWithMargins="0"/>
  <rowBreaks count="4" manualBreakCount="4">
    <brk id="186" max="16383" man="1"/>
    <brk id="242" max="16383" man="1"/>
    <brk id="273" max="16383" man="1"/>
    <brk id="332"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C829"/>
  <sheetViews>
    <sheetView workbookViewId="0">
      <selection activeCell="F4" sqref="F4"/>
    </sheetView>
  </sheetViews>
  <sheetFormatPr defaultColWidth="12.85546875" defaultRowHeight="12.75" customHeight="1"/>
  <cols>
    <col min="1" max="1" width="4.28515625" customWidth="1"/>
    <col min="2" max="3" width="3.7109375" customWidth="1"/>
    <col min="4" max="8" width="12.85546875" customWidth="1"/>
    <col min="10" max="10" width="12.85546875" customWidth="1"/>
    <col min="11" max="11" width="8.7109375" customWidth="1"/>
    <col min="12" max="12" width="12.85546875" customWidth="1"/>
    <col min="14" max="24" width="12.85546875" customWidth="1"/>
    <col min="27" max="28" width="21.7109375" customWidth="1"/>
    <col min="29" max="30" width="12.85546875" customWidth="1"/>
  </cols>
  <sheetData>
    <row r="1" spans="1:18" ht="12.75" customHeight="1">
      <c r="A1" s="89" t="s">
        <v>1725</v>
      </c>
      <c r="B1" s="90"/>
      <c r="C1" s="90"/>
      <c r="D1" s="90"/>
      <c r="E1" s="90"/>
      <c r="F1" s="90"/>
      <c r="G1" s="90"/>
      <c r="H1" s="90"/>
      <c r="I1" s="90"/>
      <c r="J1" s="90"/>
      <c r="K1" s="90"/>
    </row>
    <row r="2" spans="1:18" ht="12.75" customHeight="1">
      <c r="L2" s="17"/>
    </row>
    <row r="3" spans="1:18" ht="12.75" customHeight="1">
      <c r="E3" s="2"/>
      <c r="F3" s="4"/>
      <c r="G3" s="4"/>
      <c r="H3" s="4"/>
      <c r="I3" s="4"/>
      <c r="J3" s="4"/>
      <c r="K3" s="4"/>
      <c r="L3" s="4"/>
      <c r="M3" s="4"/>
      <c r="N3" s="4"/>
      <c r="O3" s="4"/>
    </row>
    <row r="4" spans="1:18" ht="12.75" customHeight="1">
      <c r="B4" s="37" t="s">
        <v>535</v>
      </c>
      <c r="E4" s="2"/>
      <c r="I4" t="s">
        <v>1937</v>
      </c>
    </row>
    <row r="5" spans="1:18" ht="12.75" customHeight="1">
      <c r="B5" s="37"/>
      <c r="E5" s="2"/>
    </row>
    <row r="6" spans="1:18" ht="12.75" customHeight="1">
      <c r="B6" s="37"/>
      <c r="C6" s="44" t="s">
        <v>1826</v>
      </c>
      <c r="E6" s="2"/>
    </row>
    <row r="7" spans="1:18" ht="12.75" customHeight="1">
      <c r="E7" s="2"/>
      <c r="F7" s="4"/>
      <c r="G7" s="4"/>
      <c r="H7" s="4"/>
      <c r="I7" s="4"/>
      <c r="J7" s="4"/>
      <c r="K7" s="4"/>
      <c r="L7" s="4"/>
      <c r="M7" s="4"/>
      <c r="N7" s="4"/>
      <c r="O7" s="4"/>
    </row>
    <row r="8" spans="1:18" ht="12.75" customHeight="1">
      <c r="C8" s="7" t="s">
        <v>1784</v>
      </c>
      <c r="D8" s="2"/>
      <c r="E8" s="4"/>
      <c r="F8" s="5"/>
      <c r="G8" s="5"/>
      <c r="H8" s="4"/>
      <c r="I8" s="4"/>
    </row>
    <row r="9" spans="1:18" ht="12.75" customHeight="1">
      <c r="C9" s="7"/>
      <c r="D9" s="2"/>
      <c r="E9" s="4"/>
      <c r="F9" s="5"/>
      <c r="G9" s="5"/>
      <c r="H9" s="4"/>
      <c r="I9" s="4"/>
    </row>
    <row r="10" spans="1:18" ht="12.75" customHeight="1">
      <c r="C10" s="44" t="s">
        <v>1828</v>
      </c>
      <c r="D10" s="7"/>
      <c r="E10" s="7"/>
      <c r="F10" s="43"/>
      <c r="G10" s="43"/>
      <c r="H10" s="7"/>
      <c r="I10" s="7"/>
      <c r="R10" s="4"/>
    </row>
    <row r="11" spans="1:18" ht="12.75" customHeight="1">
      <c r="C11" s="7" t="s">
        <v>1829</v>
      </c>
      <c r="D11" s="7"/>
      <c r="E11" s="7"/>
      <c r="F11" s="43"/>
      <c r="G11" s="43"/>
      <c r="H11" s="7"/>
      <c r="I11" s="7"/>
      <c r="L11" s="91"/>
      <c r="R11" s="4"/>
    </row>
    <row r="12" spans="1:18" ht="12.75" customHeight="1">
      <c r="C12" s="7"/>
      <c r="D12" s="7"/>
      <c r="E12" s="7"/>
      <c r="F12" s="43"/>
      <c r="G12" s="43"/>
      <c r="H12" s="7"/>
      <c r="I12" s="7"/>
      <c r="R12" s="4"/>
    </row>
    <row r="13" spans="1:18" ht="12.75" customHeight="1">
      <c r="C13" s="7" t="s">
        <v>945</v>
      </c>
      <c r="D13" s="7"/>
      <c r="E13" s="7"/>
      <c r="F13" s="43"/>
      <c r="G13" s="43"/>
      <c r="H13" s="7"/>
      <c r="I13" s="7"/>
      <c r="R13" s="4"/>
    </row>
    <row r="14" spans="1:18" ht="12.75" customHeight="1">
      <c r="C14" s="7" t="s">
        <v>726</v>
      </c>
      <c r="D14" s="7"/>
      <c r="E14" s="7"/>
      <c r="F14" s="43"/>
      <c r="G14" s="43"/>
      <c r="H14" s="7"/>
      <c r="I14" s="7"/>
      <c r="R14" s="4"/>
    </row>
    <row r="15" spans="1:18" ht="12.75" customHeight="1">
      <c r="C15" s="7"/>
      <c r="D15" s="7"/>
      <c r="E15" s="7"/>
      <c r="F15" s="43"/>
      <c r="G15" s="43"/>
      <c r="H15" s="7"/>
      <c r="I15" s="7"/>
      <c r="R15" s="4"/>
    </row>
    <row r="16" spans="1:18" ht="12.75" customHeight="1">
      <c r="C16" s="7" t="s">
        <v>531</v>
      </c>
      <c r="D16" s="7"/>
      <c r="E16" s="7"/>
      <c r="F16" s="43"/>
      <c r="G16" s="43"/>
      <c r="H16" s="7"/>
      <c r="I16" s="7"/>
    </row>
    <row r="17" spans="3:12" ht="12.75" customHeight="1">
      <c r="C17" s="7"/>
      <c r="D17" s="45" t="s">
        <v>389</v>
      </c>
      <c r="E17" s="7"/>
      <c r="F17" s="43"/>
      <c r="G17" s="43"/>
      <c r="H17" s="7"/>
      <c r="I17" s="7"/>
    </row>
    <row r="18" spans="3:12" ht="12.75" customHeight="1">
      <c r="C18" s="7" t="s">
        <v>536</v>
      </c>
      <c r="D18" s="7"/>
      <c r="E18" s="7"/>
      <c r="F18" s="43"/>
      <c r="G18" s="43"/>
      <c r="H18" s="7"/>
      <c r="I18" s="7"/>
    </row>
    <row r="19" spans="3:12" ht="12.75" customHeight="1">
      <c r="C19" s="7"/>
      <c r="D19" s="7" t="s">
        <v>313</v>
      </c>
      <c r="E19" s="7"/>
      <c r="F19" s="43"/>
      <c r="G19" s="43"/>
      <c r="H19" s="7"/>
      <c r="I19" s="7"/>
    </row>
    <row r="20" spans="3:12" ht="12.75" customHeight="1">
      <c r="C20" s="7"/>
      <c r="D20" t="s">
        <v>293</v>
      </c>
      <c r="E20" s="7"/>
      <c r="F20" s="43"/>
      <c r="G20" s="43"/>
      <c r="H20" s="7"/>
      <c r="I20" s="7"/>
    </row>
    <row r="21" spans="3:12" ht="12.75" customHeight="1">
      <c r="C21" s="7"/>
      <c r="D21" t="s">
        <v>278</v>
      </c>
      <c r="E21" s="7"/>
      <c r="F21" s="43"/>
      <c r="G21" s="43"/>
      <c r="H21" s="7"/>
      <c r="I21" s="7"/>
    </row>
    <row r="22" spans="3:12" ht="12.75" customHeight="1">
      <c r="C22" s="7"/>
      <c r="D22" t="s">
        <v>302</v>
      </c>
      <c r="E22" s="7"/>
      <c r="F22" s="43"/>
      <c r="G22" s="43"/>
      <c r="H22" s="7"/>
      <c r="I22" s="7"/>
    </row>
    <row r="23" spans="3:12" ht="12.75" customHeight="1">
      <c r="C23" s="7"/>
      <c r="D23" t="s">
        <v>296</v>
      </c>
      <c r="E23" s="7"/>
      <c r="F23" s="43"/>
      <c r="G23" s="43"/>
      <c r="H23" s="7"/>
      <c r="I23" s="7"/>
      <c r="L23" t="s">
        <v>347</v>
      </c>
    </row>
    <row r="24" spans="3:12" ht="12.75" customHeight="1">
      <c r="C24" s="7" t="s">
        <v>532</v>
      </c>
      <c r="D24" s="7"/>
      <c r="E24" s="7"/>
      <c r="F24" s="43"/>
      <c r="G24" s="43"/>
      <c r="H24" s="7"/>
      <c r="I24" s="7"/>
      <c r="L24" t="s">
        <v>348</v>
      </c>
    </row>
    <row r="25" spans="3:12" ht="12.75" customHeight="1">
      <c r="C25" s="7"/>
      <c r="D25" t="s">
        <v>349</v>
      </c>
      <c r="E25" s="7"/>
      <c r="F25" s="43"/>
      <c r="G25" s="43"/>
      <c r="H25" s="7"/>
      <c r="I25" s="7"/>
      <c r="L25" t="s">
        <v>350</v>
      </c>
    </row>
    <row r="26" spans="3:12" ht="12.75" customHeight="1">
      <c r="C26" s="7"/>
      <c r="D26" t="s">
        <v>312</v>
      </c>
      <c r="E26" s="7"/>
      <c r="F26" s="43"/>
      <c r="G26" s="43"/>
      <c r="H26" s="7"/>
      <c r="I26" s="7"/>
      <c r="L26" t="s">
        <v>351</v>
      </c>
    </row>
    <row r="27" spans="3:12" ht="12.75" customHeight="1">
      <c r="C27" s="7"/>
      <c r="D27" t="s">
        <v>352</v>
      </c>
      <c r="E27" s="7"/>
      <c r="F27" s="43"/>
      <c r="G27" s="43"/>
      <c r="H27" s="7"/>
      <c r="I27" s="7"/>
      <c r="L27" t="s">
        <v>352</v>
      </c>
    </row>
    <row r="28" spans="3:12" ht="12.75" customHeight="1">
      <c r="C28" s="7"/>
      <c r="D28" s="7"/>
      <c r="E28" s="7"/>
      <c r="F28" s="43"/>
      <c r="G28" s="43"/>
      <c r="H28" s="7"/>
      <c r="I28" s="7"/>
    </row>
    <row r="29" spans="3:12" ht="12.75" customHeight="1">
      <c r="C29" s="7" t="s">
        <v>353</v>
      </c>
      <c r="D29" s="7"/>
      <c r="E29" s="7"/>
      <c r="F29" s="43"/>
      <c r="G29" s="43"/>
      <c r="H29" s="7"/>
      <c r="I29" s="7"/>
    </row>
    <row r="30" spans="3:12" ht="12.75" customHeight="1">
      <c r="C30" s="7"/>
      <c r="D30" t="s">
        <v>306</v>
      </c>
      <c r="G30" s="43"/>
      <c r="H30" s="7"/>
      <c r="I30" s="7"/>
    </row>
    <row r="31" spans="3:12" ht="12.75" customHeight="1">
      <c r="C31" s="7"/>
      <c r="D31" t="s">
        <v>304</v>
      </c>
      <c r="G31" s="43"/>
      <c r="H31" s="7"/>
      <c r="I31" s="7"/>
    </row>
    <row r="32" spans="3:12" ht="12.75" customHeight="1">
      <c r="C32" s="7"/>
      <c r="D32" t="s">
        <v>307</v>
      </c>
      <c r="G32" s="43"/>
      <c r="H32" s="7"/>
      <c r="I32" s="7"/>
    </row>
    <row r="33" spans="3:17" ht="12.75" customHeight="1">
      <c r="C33" s="7"/>
      <c r="D33" t="s">
        <v>308</v>
      </c>
      <c r="G33" s="43"/>
      <c r="H33" s="7"/>
      <c r="I33" s="7"/>
    </row>
    <row r="34" spans="3:17" ht="12.75" customHeight="1">
      <c r="C34" s="7"/>
      <c r="D34" t="s">
        <v>309</v>
      </c>
      <c r="G34" s="43"/>
      <c r="H34" s="7"/>
      <c r="I34" s="7"/>
    </row>
    <row r="35" spans="3:17" ht="12.75" customHeight="1">
      <c r="C35" s="7"/>
      <c r="D35" t="s">
        <v>310</v>
      </c>
      <c r="G35" s="43"/>
      <c r="H35" s="7"/>
      <c r="I35" s="7"/>
    </row>
    <row r="36" spans="3:17" ht="12.75" customHeight="1">
      <c r="C36" s="7"/>
      <c r="D36" t="s">
        <v>354</v>
      </c>
      <c r="G36" s="43"/>
      <c r="H36" s="7"/>
      <c r="I36" s="7"/>
    </row>
    <row r="37" spans="3:17" ht="12.75" customHeight="1">
      <c r="C37" s="7"/>
      <c r="D37" t="s">
        <v>355</v>
      </c>
      <c r="G37" s="43"/>
      <c r="H37" s="7"/>
      <c r="I37" s="7"/>
    </row>
    <row r="38" spans="3:17" ht="12.75" customHeight="1">
      <c r="C38" s="7"/>
      <c r="D38" t="s">
        <v>356</v>
      </c>
      <c r="G38" s="43"/>
      <c r="H38" s="7"/>
      <c r="I38" s="7"/>
    </row>
    <row r="39" spans="3:17" ht="12.75" customHeight="1">
      <c r="C39" s="7"/>
      <c r="D39" t="s">
        <v>357</v>
      </c>
      <c r="G39" s="43"/>
      <c r="H39" s="7"/>
      <c r="I39" s="7"/>
    </row>
    <row r="40" spans="3:17" ht="12.75" customHeight="1">
      <c r="C40" s="7"/>
      <c r="D40" t="s">
        <v>358</v>
      </c>
      <c r="G40" s="43"/>
      <c r="H40" s="7"/>
      <c r="I40" s="7"/>
    </row>
    <row r="41" spans="3:17" ht="12.75" customHeight="1">
      <c r="C41" s="7"/>
      <c r="D41" t="s">
        <v>359</v>
      </c>
      <c r="G41" s="43"/>
      <c r="H41" s="7"/>
      <c r="I41" s="7"/>
    </row>
    <row r="42" spans="3:17" ht="12.75" customHeight="1">
      <c r="C42" s="7"/>
      <c r="D42" t="s">
        <v>360</v>
      </c>
      <c r="G42" s="43"/>
      <c r="H42" s="7"/>
      <c r="I42" s="7"/>
    </row>
    <row r="43" spans="3:17" ht="12.75" customHeight="1">
      <c r="C43" s="7"/>
      <c r="D43" t="s">
        <v>361</v>
      </c>
      <c r="G43" s="43"/>
      <c r="H43" s="7"/>
      <c r="I43" s="7"/>
    </row>
    <row r="44" spans="3:17" ht="12.75" customHeight="1">
      <c r="C44" s="7"/>
      <c r="D44" t="s">
        <v>362</v>
      </c>
      <c r="G44" s="43"/>
      <c r="H44" s="7"/>
      <c r="I44" s="7"/>
    </row>
    <row r="45" spans="3:17" ht="12.75" customHeight="1">
      <c r="C45" s="7"/>
      <c r="D45" t="s">
        <v>363</v>
      </c>
      <c r="G45" s="43"/>
      <c r="H45" s="7"/>
      <c r="I45" s="7"/>
      <c r="Q45" s="12"/>
    </row>
    <row r="46" spans="3:17" ht="12.75" customHeight="1">
      <c r="C46" s="7"/>
      <c r="D46" s="4" t="s">
        <v>364</v>
      </c>
      <c r="G46" s="43"/>
      <c r="H46" s="7"/>
      <c r="I46" s="7"/>
    </row>
    <row r="47" spans="3:17" ht="12.75" customHeight="1">
      <c r="C47" s="7"/>
      <c r="D47" t="s">
        <v>365</v>
      </c>
      <c r="G47" s="43"/>
      <c r="H47" s="7"/>
      <c r="I47" s="7"/>
    </row>
    <row r="48" spans="3:17" ht="12.75" customHeight="1">
      <c r="C48" s="7"/>
      <c r="D48" t="s">
        <v>366</v>
      </c>
      <c r="G48" s="43"/>
      <c r="H48" s="7"/>
      <c r="I48" s="7"/>
    </row>
    <row r="49" spans="3:19" ht="12.75" customHeight="1">
      <c r="C49" s="41" t="s">
        <v>1833</v>
      </c>
      <c r="F49" s="43"/>
      <c r="G49" s="43"/>
      <c r="H49" s="7"/>
      <c r="I49" s="7"/>
      <c r="J49" s="38"/>
    </row>
    <row r="50" spans="3:19" ht="12.75" customHeight="1">
      <c r="C50" s="7"/>
      <c r="D50" s="4" t="s">
        <v>549</v>
      </c>
      <c r="F50" s="43"/>
      <c r="G50" s="43"/>
      <c r="H50" s="7"/>
      <c r="I50" s="7"/>
      <c r="J50" s="38"/>
    </row>
    <row r="51" spans="3:19" ht="12.75" customHeight="1">
      <c r="C51" s="7" t="s">
        <v>730</v>
      </c>
      <c r="F51" s="43"/>
      <c r="G51" s="43"/>
      <c r="H51" s="7"/>
      <c r="I51" s="7"/>
      <c r="O51" t="s">
        <v>1818</v>
      </c>
    </row>
    <row r="52" spans="3:19" ht="12.75" customHeight="1">
      <c r="C52" s="7"/>
      <c r="D52" t="s">
        <v>550</v>
      </c>
      <c r="F52" s="43"/>
      <c r="G52" s="43"/>
      <c r="H52" s="7"/>
      <c r="I52" s="7"/>
    </row>
    <row r="53" spans="3:19" ht="12.75" customHeight="1">
      <c r="C53" s="7"/>
      <c r="D53" t="s">
        <v>551</v>
      </c>
      <c r="F53" s="43"/>
      <c r="G53" s="43"/>
      <c r="H53" s="7"/>
      <c r="I53" s="7"/>
    </row>
    <row r="54" spans="3:19" ht="12.75" customHeight="1">
      <c r="C54" s="7"/>
      <c r="D54" t="s">
        <v>552</v>
      </c>
      <c r="F54" s="43"/>
      <c r="G54" s="43"/>
      <c r="H54" s="7"/>
      <c r="I54" s="7"/>
    </row>
    <row r="55" spans="3:19" ht="12.75" customHeight="1">
      <c r="C55" s="7"/>
      <c r="D55" t="s">
        <v>553</v>
      </c>
      <c r="F55" s="43"/>
      <c r="G55" s="43"/>
      <c r="H55" s="7"/>
      <c r="I55" s="7"/>
    </row>
    <row r="56" spans="3:19" ht="12.75" customHeight="1">
      <c r="C56" s="7"/>
      <c r="D56" t="s">
        <v>554</v>
      </c>
      <c r="F56" s="43"/>
      <c r="G56" s="43"/>
      <c r="H56" s="7"/>
      <c r="I56" s="7"/>
    </row>
    <row r="57" spans="3:19" ht="12.75" customHeight="1">
      <c r="C57" s="7"/>
      <c r="D57" t="s">
        <v>555</v>
      </c>
      <c r="F57" s="43"/>
      <c r="G57" s="43"/>
      <c r="H57" s="7"/>
      <c r="I57" s="7"/>
    </row>
    <row r="58" spans="3:19" ht="12.75" customHeight="1">
      <c r="C58" s="7"/>
      <c r="D58" t="s">
        <v>556</v>
      </c>
      <c r="F58" s="43"/>
      <c r="G58" s="43"/>
      <c r="H58" s="7"/>
      <c r="I58" s="7"/>
    </row>
    <row r="59" spans="3:19" ht="12.75" customHeight="1">
      <c r="C59" s="7"/>
      <c r="F59" s="43"/>
      <c r="G59" s="43"/>
      <c r="H59" s="7"/>
      <c r="I59" s="7"/>
    </row>
    <row r="60" spans="3:19" ht="12.75" customHeight="1">
      <c r="C60" t="s">
        <v>311</v>
      </c>
      <c r="F60" s="43"/>
      <c r="G60" s="43"/>
      <c r="H60" s="7"/>
      <c r="I60" s="7"/>
      <c r="P60" s="12" t="s">
        <v>319</v>
      </c>
      <c r="Q60" s="12" t="s">
        <v>320</v>
      </c>
      <c r="R60" s="12" t="s">
        <v>321</v>
      </c>
      <c r="S60" s="12" t="s">
        <v>322</v>
      </c>
    </row>
    <row r="61" spans="3:19" ht="12.75" customHeight="1">
      <c r="C61" s="7"/>
      <c r="D61" t="s">
        <v>557</v>
      </c>
      <c r="F61" s="43"/>
      <c r="G61" s="43"/>
      <c r="H61" s="7"/>
      <c r="I61" s="7"/>
      <c r="N61" s="12" t="s">
        <v>314</v>
      </c>
      <c r="O61" s="85">
        <v>1.5</v>
      </c>
      <c r="P61" s="46">
        <v>1.5</v>
      </c>
      <c r="Q61" s="46">
        <v>1.5</v>
      </c>
      <c r="R61" s="46">
        <v>0.7</v>
      </c>
      <c r="S61" s="46">
        <v>0.7</v>
      </c>
    </row>
    <row r="62" spans="3:19" ht="12.75" customHeight="1">
      <c r="C62" s="7" t="s">
        <v>1942</v>
      </c>
      <c r="D62" s="7"/>
      <c r="E62" s="7"/>
      <c r="F62" s="43"/>
      <c r="G62" s="43"/>
      <c r="H62" s="7"/>
      <c r="I62" s="7"/>
      <c r="N62" s="12" t="s">
        <v>367</v>
      </c>
      <c r="O62" s="86">
        <v>1</v>
      </c>
      <c r="P62" s="53">
        <v>1</v>
      </c>
      <c r="Q62" s="53">
        <v>1</v>
      </c>
      <c r="R62" s="53">
        <v>1</v>
      </c>
      <c r="S62" s="53">
        <v>1</v>
      </c>
    </row>
    <row r="63" spans="3:19" ht="12.75" customHeight="1">
      <c r="C63" s="7"/>
      <c r="D63" t="s">
        <v>559</v>
      </c>
      <c r="E63" s="7"/>
      <c r="F63" s="43"/>
      <c r="G63" s="43"/>
      <c r="H63" s="7"/>
      <c r="I63" s="7"/>
      <c r="N63" s="12" t="s">
        <v>145</v>
      </c>
      <c r="O63" s="87">
        <v>0.999</v>
      </c>
      <c r="P63" s="49">
        <v>0.999</v>
      </c>
      <c r="Q63" s="52">
        <v>1.0009999999999999</v>
      </c>
      <c r="R63" s="49">
        <v>-2</v>
      </c>
      <c r="S63" s="49">
        <v>-0.5</v>
      </c>
    </row>
    <row r="64" spans="3:19" ht="12.75" customHeight="1">
      <c r="C64" s="7"/>
      <c r="D64" t="s">
        <v>561</v>
      </c>
      <c r="E64" s="7"/>
      <c r="F64" s="43"/>
      <c r="G64" s="43"/>
      <c r="H64" s="7"/>
      <c r="I64" s="7"/>
      <c r="M64" s="12" t="s">
        <v>1817</v>
      </c>
      <c r="N64" s="12" t="s">
        <v>315</v>
      </c>
      <c r="O64">
        <f>(O63+O62)/(1-O63*O62)</f>
        <v>1998.9999999999984</v>
      </c>
      <c r="P64">
        <f>(P63+P62)/(1-P63*P62)</f>
        <v>1998.9999999999984</v>
      </c>
      <c r="Q64">
        <f>(Q63+Q62)/(1-Q63*Q62)</f>
        <v>-2001.0000000002203</v>
      </c>
      <c r="R64">
        <f t="shared" ref="R64:S64" si="0">(R63+R62)/(1-R63*R62)</f>
        <v>-0.33333333333333331</v>
      </c>
      <c r="S64">
        <f t="shared" si="0"/>
        <v>0.33333333333333331</v>
      </c>
    </row>
    <row r="65" spans="3:19" ht="12.75" customHeight="1">
      <c r="C65" s="7" t="s">
        <v>368</v>
      </c>
      <c r="D65" s="7"/>
      <c r="E65" s="7"/>
      <c r="F65" s="43"/>
      <c r="G65" s="43"/>
      <c r="H65" s="7"/>
      <c r="I65" s="7"/>
      <c r="N65" s="12" t="s">
        <v>316</v>
      </c>
      <c r="O65">
        <f>O64/SQRT(O61^2+(O61^2-1)*O64^2)</f>
        <v>0.89442698955246891</v>
      </c>
      <c r="P65">
        <f>P64/SQRT(P61^2+(P61^2-1)*P64^2)</f>
        <v>0.89442698955246891</v>
      </c>
      <c r="Q65">
        <f>Q64/SQRT(Q61^2+(Q61^2-1)*Q64^2)</f>
        <v>-0.89442698995496095</v>
      </c>
      <c r="R65">
        <f t="shared" ref="R65:S65" si="1">R64/SQRT(R61^2+(R61^2-1)*R64^2)</f>
        <v>-0.50636968354183332</v>
      </c>
      <c r="S65">
        <f t="shared" si="1"/>
        <v>0.50636968354183332</v>
      </c>
    </row>
    <row r="66" spans="3:19" ht="12.75" customHeight="1">
      <c r="C66" s="7" t="s">
        <v>1806</v>
      </c>
      <c r="D66" s="7"/>
      <c r="E66" s="7"/>
      <c r="F66" s="43"/>
      <c r="G66" s="43"/>
      <c r="H66" s="7"/>
      <c r="I66" s="7"/>
      <c r="N66" s="12" t="s">
        <v>317</v>
      </c>
      <c r="O66">
        <f>(O65-O62)/(1+O65*O62)</f>
        <v>-5.5728202263667703E-2</v>
      </c>
      <c r="P66">
        <f>(P65-P62)/(1+P65*P62)</f>
        <v>-5.5728202263667703E-2</v>
      </c>
      <c r="Q66">
        <f>(Q65-Q62)/(1+Q65*Q62)</f>
        <v>-17.944235834014485</v>
      </c>
      <c r="R66">
        <f t="shared" ref="R66:S66" si="2">(R65-R62)/(1+R65*R62)</f>
        <v>-3.0516150109056204</v>
      </c>
      <c r="S66">
        <f t="shared" si="2"/>
        <v>-0.32769533392196559</v>
      </c>
    </row>
    <row r="67" spans="3:19" ht="12.75" customHeight="1">
      <c r="C67" s="7" t="s">
        <v>1816</v>
      </c>
      <c r="D67" s="7"/>
      <c r="E67" s="7"/>
      <c r="F67" s="43"/>
      <c r="G67" s="43"/>
      <c r="H67" s="7"/>
      <c r="I67" s="7"/>
      <c r="M67" s="12" t="s">
        <v>318</v>
      </c>
      <c r="N67" s="12" t="s">
        <v>323</v>
      </c>
      <c r="O67">
        <f>O63-O66</f>
        <v>1.0547282022636677</v>
      </c>
      <c r="P67">
        <f>P63-P66</f>
        <v>1.0547282022636677</v>
      </c>
      <c r="Q67">
        <f>Q63-Q66</f>
        <v>18.945235834014486</v>
      </c>
      <c r="R67">
        <f>R63-R66</f>
        <v>1.0516150109056204</v>
      </c>
      <c r="S67">
        <f>S63-S66</f>
        <v>-0.17230466607803441</v>
      </c>
    </row>
    <row r="68" spans="3:19" ht="12.75" customHeight="1">
      <c r="C68" s="7"/>
      <c r="D68" s="7"/>
      <c r="E68" s="7"/>
      <c r="F68" s="43"/>
      <c r="G68" s="43"/>
      <c r="H68" s="7"/>
      <c r="I68" s="7"/>
      <c r="N68" s="12" t="s">
        <v>538</v>
      </c>
      <c r="O68">
        <f>O63^2+1</f>
        <v>1.9980009999999999</v>
      </c>
      <c r="P68">
        <f>P63^2+1</f>
        <v>1.9980009999999999</v>
      </c>
      <c r="Q68">
        <f>Q63^2+1</f>
        <v>2.0020009999999999</v>
      </c>
      <c r="R68">
        <f t="shared" ref="R68:S68" si="3">R63^2+1</f>
        <v>5</v>
      </c>
      <c r="S68">
        <f t="shared" si="3"/>
        <v>1.25</v>
      </c>
    </row>
    <row r="69" spans="3:19" ht="12.75" customHeight="1">
      <c r="C69" s="7" t="s">
        <v>324</v>
      </c>
      <c r="D69" s="7"/>
      <c r="E69" s="7"/>
      <c r="F69" s="43"/>
      <c r="G69" s="43"/>
      <c r="H69" s="7"/>
      <c r="I69" s="7"/>
      <c r="N69" s="12" t="s">
        <v>558</v>
      </c>
      <c r="O69">
        <f>O66^2+1</f>
        <v>1.0031056325275403</v>
      </c>
      <c r="P69">
        <f>P66^2+1</f>
        <v>1.0031056325275403</v>
      </c>
      <c r="Q69">
        <f>Q66^2+1</f>
        <v>322.9955996667295</v>
      </c>
      <c r="R69">
        <f t="shared" ref="R69:S69" si="4">R66^2+1</f>
        <v>10.31235417478451</v>
      </c>
      <c r="S69">
        <f t="shared" si="4"/>
        <v>1.1073842318742286</v>
      </c>
    </row>
    <row r="70" spans="3:19" ht="12.75" customHeight="1">
      <c r="C70" s="7"/>
      <c r="D70" s="21" t="s">
        <v>542</v>
      </c>
      <c r="E70" s="7"/>
      <c r="F70" s="43"/>
      <c r="G70" s="43"/>
      <c r="H70" s="7"/>
      <c r="I70" s="7"/>
      <c r="J70" s="38"/>
      <c r="N70" s="12" t="s">
        <v>560</v>
      </c>
      <c r="O70">
        <f>(O61^2*O68-O69)</f>
        <v>3.4923966174724592</v>
      </c>
      <c r="P70">
        <f>(P61^2*P68-P69)</f>
        <v>3.4923966174724592</v>
      </c>
      <c r="Q70">
        <f>(Q61^2*Q68-Q69)</f>
        <v>-318.49109741672953</v>
      </c>
      <c r="R70">
        <f t="shared" ref="R70:S70" si="5">(R61^2*R68-R69)</f>
        <v>-7.8623541747845103</v>
      </c>
      <c r="S70">
        <f t="shared" si="5"/>
        <v>-0.4948842318742287</v>
      </c>
    </row>
    <row r="71" spans="3:19" ht="12.75" customHeight="1">
      <c r="C71" s="7"/>
      <c r="D71" s="7"/>
      <c r="E71" s="7"/>
      <c r="F71" s="43"/>
      <c r="G71" s="43"/>
      <c r="H71" s="7"/>
      <c r="I71" s="7"/>
      <c r="N71" s="16" t="s">
        <v>562</v>
      </c>
      <c r="O71">
        <f>(O61^2*O68*O66-O63*O69)</f>
        <v>-1.252628785559786</v>
      </c>
      <c r="P71">
        <f>(P61^2*P68*P66-P63*P69)</f>
        <v>-1.252628785559786</v>
      </c>
      <c r="Q71">
        <f>(Q61^2*Q68*Q66-Q63*Q69)</f>
        <v>-404.14844595524505</v>
      </c>
      <c r="R71">
        <f t="shared" ref="R71:S71" si="6">(R61^2*R68*R66-R63*R69)</f>
        <v>13.148251572850249</v>
      </c>
      <c r="S71">
        <f t="shared" si="6"/>
        <v>0.35297872390991042</v>
      </c>
    </row>
    <row r="72" spans="3:19" ht="12.75" customHeight="1">
      <c r="C72" s="7"/>
      <c r="D72" s="7"/>
      <c r="E72" s="7"/>
      <c r="F72" s="43"/>
      <c r="G72" s="43"/>
      <c r="H72" s="7"/>
      <c r="I72" s="7"/>
      <c r="N72" s="54" t="s">
        <v>369</v>
      </c>
      <c r="O72" s="21">
        <f>(-O71+O61*(O63-O66)*SQRT(O68*O69))/O70</f>
        <v>1</v>
      </c>
      <c r="P72" s="21">
        <f>(-P71+P61*(P63-P66)*SQRT(P68*P69))/P70</f>
        <v>1</v>
      </c>
      <c r="Q72" s="21">
        <f>(-Q71+Q61*(Q63-Q66)*SQRT(Q68*Q69))/Q70</f>
        <v>-3.5378947746626479</v>
      </c>
      <c r="R72" s="21">
        <f t="shared" ref="R72:S72" si="7">(-R71+R61*(R63-R66)*SQRT(R68*R69))/R70</f>
        <v>1.0000000000000002</v>
      </c>
      <c r="S72" s="21">
        <f t="shared" si="7"/>
        <v>0.99999999999999978</v>
      </c>
    </row>
    <row r="73" spans="3:19" ht="12.75" customHeight="1">
      <c r="C73" s="4" t="s">
        <v>1831</v>
      </c>
      <c r="E73" s="7"/>
      <c r="F73" s="43"/>
      <c r="G73" s="43"/>
      <c r="H73" s="7"/>
      <c r="I73" s="7"/>
      <c r="N73" s="12" t="s">
        <v>370</v>
      </c>
      <c r="O73">
        <f>(-O71-O61*(O63-O66)*SQRT(O68*O69))/O70</f>
        <v>-0.28265376315342616</v>
      </c>
      <c r="P73">
        <f>(-P71-P61*(P63-P66)*SQRT(P68*P69))/P70</f>
        <v>-0.28265376315342616</v>
      </c>
      <c r="Q73">
        <f>(-Q71-Q61*(Q63-Q66)*SQRT(Q68*Q69))/Q70</f>
        <v>1.0000000000000004</v>
      </c>
      <c r="R73">
        <f t="shared" ref="R73:S73" si="8">(-R71-R61*(R63-R66)*SQRT(R68*R69))/R70</f>
        <v>2.3446093321560686</v>
      </c>
      <c r="S73">
        <f t="shared" si="8"/>
        <v>0.42651028735794311</v>
      </c>
    </row>
    <row r="74" spans="3:19" ht="12.75" customHeight="1">
      <c r="C74" s="7"/>
      <c r="D74" s="7"/>
      <c r="E74" s="7"/>
      <c r="F74" s="43"/>
      <c r="G74" s="43"/>
      <c r="H74" s="7"/>
      <c r="I74" s="7"/>
    </row>
    <row r="75" spans="3:19" ht="12.75" customHeight="1">
      <c r="C75" s="7" t="s">
        <v>332</v>
      </c>
      <c r="D75" s="7"/>
      <c r="E75" s="7"/>
      <c r="F75" s="43"/>
      <c r="G75" s="43"/>
      <c r="H75" s="7"/>
      <c r="I75" s="7"/>
    </row>
    <row r="76" spans="3:19" ht="12.75" customHeight="1">
      <c r="C76" s="7"/>
      <c r="D76" s="41" t="s">
        <v>337</v>
      </c>
      <c r="E76" s="7"/>
      <c r="F76" s="43"/>
      <c r="G76" s="43"/>
      <c r="H76" s="7"/>
      <c r="I76" s="7"/>
    </row>
    <row r="77" spans="3:19" ht="12.75" customHeight="1">
      <c r="C77" s="7" t="s">
        <v>333</v>
      </c>
      <c r="E77" s="7"/>
      <c r="F77" s="43"/>
      <c r="G77" s="43"/>
      <c r="H77" s="7"/>
      <c r="I77" s="7"/>
    </row>
    <row r="78" spans="3:19" ht="12.75" customHeight="1">
      <c r="C78" s="7"/>
      <c r="D78" s="41" t="s">
        <v>336</v>
      </c>
      <c r="E78" s="7"/>
      <c r="F78" s="43"/>
      <c r="G78" s="43"/>
      <c r="H78" s="7"/>
      <c r="I78" s="7"/>
    </row>
    <row r="79" spans="3:19" ht="12.75" customHeight="1">
      <c r="C79" s="7" t="s">
        <v>335</v>
      </c>
      <c r="E79" s="7"/>
      <c r="F79" s="43"/>
      <c r="G79" s="43"/>
      <c r="H79" s="7"/>
      <c r="I79" s="7"/>
    </row>
    <row r="80" spans="3:19" ht="12.75" customHeight="1">
      <c r="C80" s="7"/>
      <c r="D80" t="s">
        <v>533</v>
      </c>
      <c r="E80" s="7"/>
      <c r="F80" s="43"/>
      <c r="G80" s="43"/>
      <c r="H80" s="7"/>
      <c r="I80" s="7"/>
    </row>
    <row r="81" spans="3:15" ht="12.75" customHeight="1">
      <c r="C81" s="7"/>
      <c r="D81" t="s">
        <v>338</v>
      </c>
      <c r="E81" s="7"/>
      <c r="F81" s="43"/>
      <c r="G81" s="43"/>
      <c r="H81" s="7"/>
      <c r="I81" s="7"/>
    </row>
    <row r="82" spans="3:15" ht="12.75" customHeight="1">
      <c r="C82" s="7"/>
      <c r="D82" t="s">
        <v>339</v>
      </c>
      <c r="E82" s="7"/>
      <c r="F82" s="43"/>
      <c r="G82" s="43"/>
      <c r="H82" s="7"/>
      <c r="I82" s="7"/>
      <c r="O82" s="4"/>
    </row>
    <row r="83" spans="3:15" ht="12.75" customHeight="1">
      <c r="C83" s="7"/>
      <c r="D83" s="21" t="s">
        <v>340</v>
      </c>
      <c r="E83" s="7"/>
      <c r="F83" s="43"/>
      <c r="G83" s="43"/>
      <c r="H83" s="7"/>
      <c r="I83" s="7"/>
    </row>
    <row r="84" spans="3:15" ht="12.75" customHeight="1">
      <c r="C84" s="7"/>
      <c r="D84" s="21" t="s">
        <v>303</v>
      </c>
      <c r="E84" s="7"/>
      <c r="F84" s="43"/>
      <c r="G84" s="43"/>
      <c r="H84" s="7"/>
      <c r="I84" s="7"/>
    </row>
    <row r="85" spans="3:15" ht="12.75" customHeight="1">
      <c r="C85" s="7"/>
      <c r="D85" s="21"/>
      <c r="E85" s="7"/>
      <c r="F85" s="43"/>
      <c r="G85" s="43"/>
      <c r="H85" s="7"/>
      <c r="I85" s="7"/>
    </row>
    <row r="86" spans="3:15" ht="12.75" customHeight="1">
      <c r="C86" s="7" t="s">
        <v>334</v>
      </c>
      <c r="D86" s="7"/>
      <c r="E86" s="7"/>
      <c r="F86" s="43"/>
      <c r="G86" s="43"/>
      <c r="H86" s="7"/>
      <c r="I86" s="7"/>
    </row>
    <row r="87" spans="3:15" ht="12.75" customHeight="1">
      <c r="C87" s="7" t="s">
        <v>1807</v>
      </c>
      <c r="D87" s="7"/>
      <c r="E87" s="7"/>
      <c r="F87" s="43"/>
      <c r="G87" s="43"/>
      <c r="H87" s="7"/>
      <c r="I87" s="7"/>
    </row>
    <row r="88" spans="3:15" ht="12.75" customHeight="1">
      <c r="C88" s="7" t="s">
        <v>1808</v>
      </c>
      <c r="D88" s="7"/>
      <c r="E88" s="7"/>
      <c r="F88" s="43"/>
      <c r="G88" s="43"/>
      <c r="H88" s="7"/>
      <c r="I88" s="7"/>
    </row>
    <row r="89" spans="3:15" ht="12.75" customHeight="1">
      <c r="C89" s="7"/>
      <c r="D89" s="7" t="s">
        <v>15</v>
      </c>
      <c r="E89" s="7"/>
      <c r="F89" s="43"/>
      <c r="G89" s="43"/>
      <c r="H89" s="7"/>
      <c r="I89" s="7"/>
    </row>
    <row r="90" spans="3:15" ht="12.75" customHeight="1">
      <c r="C90" s="7" t="s">
        <v>325</v>
      </c>
      <c r="D90" s="7"/>
      <c r="E90" s="7"/>
      <c r="F90" s="43"/>
      <c r="G90" s="43"/>
      <c r="H90" s="7"/>
      <c r="I90" s="7"/>
    </row>
    <row r="91" spans="3:15" ht="12.75" customHeight="1">
      <c r="C91" s="7"/>
      <c r="D91" s="7" t="s">
        <v>326</v>
      </c>
      <c r="E91" s="7"/>
      <c r="F91" s="43"/>
      <c r="G91" s="43"/>
      <c r="H91" s="7"/>
      <c r="I91" s="7"/>
    </row>
    <row r="92" spans="3:15" ht="12.75" customHeight="1">
      <c r="C92" s="7"/>
      <c r="D92" s="7" t="s">
        <v>327</v>
      </c>
      <c r="E92" s="7"/>
      <c r="F92" s="43"/>
      <c r="G92" s="43"/>
      <c r="H92" s="7"/>
      <c r="I92" s="7"/>
    </row>
    <row r="93" spans="3:15" ht="12.75" customHeight="1">
      <c r="C93" s="7"/>
      <c r="D93" s="7" t="s">
        <v>213</v>
      </c>
      <c r="E93" s="7"/>
      <c r="F93" s="43"/>
      <c r="G93" s="43"/>
      <c r="H93" s="7"/>
      <c r="I93" s="7"/>
    </row>
    <row r="94" spans="3:15" ht="12.75" customHeight="1">
      <c r="C94" s="7" t="s">
        <v>328</v>
      </c>
      <c r="D94" s="7"/>
      <c r="E94" s="7"/>
      <c r="F94" s="43"/>
      <c r="G94" s="43"/>
      <c r="H94" s="7"/>
      <c r="I94" s="7"/>
    </row>
    <row r="95" spans="3:15" ht="12.75" customHeight="1">
      <c r="C95" s="7"/>
      <c r="D95" s="7" t="s">
        <v>329</v>
      </c>
      <c r="E95" s="7"/>
      <c r="F95" s="43"/>
      <c r="G95" s="43"/>
      <c r="H95" s="7"/>
      <c r="I95" s="7"/>
    </row>
    <row r="96" spans="3:15" ht="12.75" customHeight="1">
      <c r="C96" s="7"/>
      <c r="D96" s="6" t="s">
        <v>330</v>
      </c>
      <c r="E96" s="7"/>
      <c r="F96" s="43"/>
      <c r="G96" s="43"/>
      <c r="H96" s="7"/>
      <c r="I96" s="7"/>
    </row>
    <row r="97" spans="3:13" ht="12.75" customHeight="1">
      <c r="C97" s="2"/>
      <c r="D97" s="7" t="s">
        <v>213</v>
      </c>
      <c r="E97" s="4"/>
      <c r="F97" s="5"/>
      <c r="G97" s="5"/>
      <c r="H97" s="4"/>
      <c r="I97" s="4"/>
    </row>
    <row r="98" spans="3:13" ht="12.75" customHeight="1">
      <c r="C98" s="2"/>
      <c r="D98" s="7" t="s">
        <v>331</v>
      </c>
      <c r="F98" s="8"/>
      <c r="G98" s="8"/>
    </row>
    <row r="99" spans="3:13" ht="12.75" customHeight="1">
      <c r="C99" s="4" t="s">
        <v>1915</v>
      </c>
    </row>
    <row r="100" spans="3:13" ht="12.75" customHeight="1">
      <c r="D100" s="47" t="s">
        <v>371</v>
      </c>
    </row>
    <row r="101" spans="3:13" ht="12.75" customHeight="1">
      <c r="C101" t="s">
        <v>1809</v>
      </c>
      <c r="M101" t="s">
        <v>1820</v>
      </c>
    </row>
    <row r="102" spans="3:13" ht="12.75" customHeight="1">
      <c r="C102" t="s">
        <v>1810</v>
      </c>
    </row>
    <row r="103" spans="3:13" ht="12.75" customHeight="1">
      <c r="D103" t="s">
        <v>372</v>
      </c>
    </row>
    <row r="104" spans="3:13" ht="12.75" customHeight="1">
      <c r="D104" s="4" t="s">
        <v>373</v>
      </c>
    </row>
    <row r="105" spans="3:13" ht="12.75" customHeight="1">
      <c r="D105" s="21" t="s">
        <v>384</v>
      </c>
    </row>
    <row r="106" spans="3:13" ht="12.75" customHeight="1">
      <c r="C106" t="s">
        <v>375</v>
      </c>
      <c r="D106" s="4"/>
    </row>
    <row r="107" spans="3:13" ht="12.75" customHeight="1">
      <c r="D107" s="7" t="s">
        <v>341</v>
      </c>
    </row>
    <row r="108" spans="3:13" ht="12.75" customHeight="1">
      <c r="D108" s="7" t="s">
        <v>342</v>
      </c>
    </row>
    <row r="109" spans="3:13" ht="12.75" customHeight="1">
      <c r="D109" s="7" t="s">
        <v>343</v>
      </c>
    </row>
    <row r="110" spans="3:13" ht="12.75" customHeight="1">
      <c r="D110" s="7" t="s">
        <v>344</v>
      </c>
    </row>
    <row r="111" spans="3:13" ht="12.75" customHeight="1">
      <c r="D111" s="7" t="s">
        <v>345</v>
      </c>
    </row>
    <row r="112" spans="3:13" ht="12.75" customHeight="1">
      <c r="D112" s="7" t="s">
        <v>346</v>
      </c>
    </row>
    <row r="113" spans="3:19" ht="12.75" customHeight="1">
      <c r="C113" t="s">
        <v>376</v>
      </c>
    </row>
    <row r="114" spans="3:19" ht="12.75" customHeight="1">
      <c r="D114" s="47" t="s">
        <v>385</v>
      </c>
    </row>
    <row r="116" spans="3:19" ht="12.75" customHeight="1">
      <c r="C116" t="s">
        <v>387</v>
      </c>
      <c r="L116" s="4" t="s">
        <v>1824</v>
      </c>
      <c r="N116" s="12" t="s">
        <v>164</v>
      </c>
      <c r="O116" s="12" t="s">
        <v>263</v>
      </c>
      <c r="Q116" s="12" t="s">
        <v>318</v>
      </c>
    </row>
    <row r="117" spans="3:19" ht="12.75" customHeight="1">
      <c r="D117" t="s">
        <v>313</v>
      </c>
      <c r="M117" s="12" t="s">
        <v>188</v>
      </c>
      <c r="N117" s="85">
        <v>-20</v>
      </c>
      <c r="O117" s="12">
        <v>-20</v>
      </c>
      <c r="P117" s="12" t="s">
        <v>189</v>
      </c>
      <c r="Q117">
        <f>N135</f>
        <v>50</v>
      </c>
    </row>
    <row r="118" spans="3:19" ht="12.75" customHeight="1">
      <c r="D118" s="4" t="s">
        <v>337</v>
      </c>
      <c r="M118" s="12" t="s">
        <v>190</v>
      </c>
      <c r="N118" s="85">
        <v>-3.5</v>
      </c>
      <c r="O118" s="12">
        <v>-3.5</v>
      </c>
      <c r="P118" s="12" t="s">
        <v>191</v>
      </c>
      <c r="Q118">
        <f>N136</f>
        <v>7.0071852200811895</v>
      </c>
      <c r="S118" s="21"/>
    </row>
    <row r="119" spans="3:19" ht="12.75" customHeight="1">
      <c r="D119" s="4" t="s">
        <v>336</v>
      </c>
      <c r="M119" s="12" t="s">
        <v>145</v>
      </c>
      <c r="N119" s="85">
        <v>0.2</v>
      </c>
      <c r="O119" s="12">
        <v>0.2</v>
      </c>
      <c r="P119" s="12" t="s">
        <v>317</v>
      </c>
      <c r="Q119">
        <f>N134</f>
        <v>0.13014195620189162</v>
      </c>
    </row>
    <row r="120" spans="3:19" ht="12.75" customHeight="1">
      <c r="D120" s="7" t="s">
        <v>259</v>
      </c>
      <c r="M120" s="12" t="s">
        <v>314</v>
      </c>
      <c r="N120" s="85">
        <v>1.5</v>
      </c>
      <c r="O120" s="12">
        <v>1.5</v>
      </c>
    </row>
    <row r="121" spans="3:19" ht="12.75" customHeight="1">
      <c r="C121" t="s">
        <v>386</v>
      </c>
      <c r="O121" s="12"/>
    </row>
    <row r="122" spans="3:19" ht="12.75" customHeight="1">
      <c r="D122" s="21" t="s">
        <v>340</v>
      </c>
      <c r="M122" s="12" t="s">
        <v>138</v>
      </c>
      <c r="N122" s="86">
        <v>100</v>
      </c>
      <c r="O122" s="12">
        <v>100</v>
      </c>
    </row>
    <row r="123" spans="3:19" ht="12.75" customHeight="1">
      <c r="D123" s="21" t="s">
        <v>303</v>
      </c>
      <c r="M123" s="12" t="s">
        <v>139</v>
      </c>
      <c r="N123" s="86">
        <v>-1</v>
      </c>
      <c r="O123" s="12">
        <v>-1</v>
      </c>
    </row>
    <row r="124" spans="3:19" ht="12.75" customHeight="1">
      <c r="D124" s="21" t="s">
        <v>537</v>
      </c>
      <c r="M124" s="12" t="s">
        <v>378</v>
      </c>
      <c r="N124">
        <f>N118-N119*N117</f>
        <v>0.5</v>
      </c>
      <c r="P124" s="12" t="s">
        <v>537</v>
      </c>
      <c r="Q124">
        <f>N119^2+1</f>
        <v>1.04</v>
      </c>
    </row>
    <row r="125" spans="3:19" ht="12.75" customHeight="1">
      <c r="D125" s="21" t="s">
        <v>539</v>
      </c>
      <c r="M125" s="12" t="s">
        <v>377</v>
      </c>
      <c r="N125">
        <f>1+N123+N119^2</f>
        <v>4.0000000000000008E-2</v>
      </c>
      <c r="P125" s="12" t="s">
        <v>539</v>
      </c>
      <c r="Q125">
        <f>Q119^2+1</f>
        <v>1.0169369287640551</v>
      </c>
      <c r="R125" s="12" t="s">
        <v>388</v>
      </c>
    </row>
    <row r="126" spans="3:19" ht="12.75" customHeight="1">
      <c r="D126" s="21" t="s">
        <v>542</v>
      </c>
      <c r="M126" s="12" t="s">
        <v>262</v>
      </c>
      <c r="N126">
        <f>N122-N119*N124</f>
        <v>99.9</v>
      </c>
      <c r="P126" s="12" t="s">
        <v>383</v>
      </c>
      <c r="Q126">
        <f>(N119*Q125-N120^2*Q124*Q119+N120*(N119-Q119)*SQRT(Q124*Q125))/(N120^2*Q124-Q125)</f>
        <v>5.0025025031293956E-3</v>
      </c>
      <c r="R126">
        <f>Q126-N131</f>
        <v>1.474514954580286E-17</v>
      </c>
    </row>
    <row r="127" spans="3:19" ht="12.75" customHeight="1">
      <c r="D127" s="21" t="s">
        <v>384</v>
      </c>
      <c r="M127" s="12" t="s">
        <v>153</v>
      </c>
      <c r="N127">
        <f>N125*N124^2/N126^2</f>
        <v>1.002003004005006E-6</v>
      </c>
    </row>
    <row r="128" spans="3:19" ht="12.75" customHeight="1">
      <c r="D128" s="47" t="s">
        <v>385</v>
      </c>
      <c r="M128" s="12" t="s">
        <v>187</v>
      </c>
      <c r="N128">
        <f>IF(N127^2&gt;0.000064,(1-SQRT(1-N127))*N126/N125,(1/2+N127/8+N127^2/16+5*N127^3/128+7*N127^4/256+21*N127^5/1024)*N124^2/N126)</f>
        <v>1.2512515646907864E-3</v>
      </c>
      <c r="P128" s="2" t="s">
        <v>187</v>
      </c>
      <c r="Q128" s="4">
        <f>(N119*N117-N118-Q119*Q117+Q118)/(N119-Q119)</f>
        <v>1.2512515646938257E-3</v>
      </c>
      <c r="R128">
        <f>Q128-N128</f>
        <v>3.039235529911366E-15</v>
      </c>
    </row>
    <row r="129" spans="3:18" ht="12.75" customHeight="1">
      <c r="M129" s="12" t="s">
        <v>379</v>
      </c>
      <c r="N129">
        <f>N119*N128+N124</f>
        <v>0.50025025031293813</v>
      </c>
      <c r="P129" s="2" t="s">
        <v>410</v>
      </c>
      <c r="Q129" s="4">
        <f>N119*(Q128-N117)+N118</f>
        <v>0.50025025031293868</v>
      </c>
      <c r="R129">
        <f>Q129-N129</f>
        <v>0</v>
      </c>
    </row>
    <row r="130" spans="3:18" ht="12.75" customHeight="1">
      <c r="C130" t="s">
        <v>534</v>
      </c>
      <c r="M130" s="12" t="s">
        <v>380</v>
      </c>
      <c r="N130">
        <f>N122*SQRT(1-(N123+1)*N129^2/N122^2)</f>
        <v>100</v>
      </c>
      <c r="P130" s="12" t="s">
        <v>138</v>
      </c>
      <c r="Q130" s="21">
        <f>Q129*(Q129/Q128-1/Q126)</f>
        <v>99.999999999514799</v>
      </c>
      <c r="R130">
        <f>Q130-N122</f>
        <v>-4.8520121254114201E-10</v>
      </c>
    </row>
    <row r="131" spans="3:18" ht="12.75" customHeight="1">
      <c r="J131" s="21"/>
      <c r="M131" s="12" t="s">
        <v>381</v>
      </c>
      <c r="N131" s="48">
        <f>N129/N130</f>
        <v>5.0025025031293809E-3</v>
      </c>
      <c r="P131" s="12" t="s">
        <v>139</v>
      </c>
      <c r="Q131" s="21">
        <f>Q130^2/Q129^2-1/Q126^2-1</f>
        <v>-1.0000003876339179</v>
      </c>
      <c r="R131">
        <f>Q131-N123</f>
        <v>-3.876339178532362E-7</v>
      </c>
    </row>
    <row r="132" spans="3:18" ht="12.75" customHeight="1">
      <c r="J132" s="21"/>
      <c r="M132" s="12" t="s">
        <v>315</v>
      </c>
      <c r="N132">
        <f>(N119+N131)/(1-N119*N131)</f>
        <v>0.20520781302279104</v>
      </c>
      <c r="P132" s="16"/>
    </row>
    <row r="133" spans="3:18" ht="12.75" customHeight="1">
      <c r="M133" s="12" t="s">
        <v>316</v>
      </c>
      <c r="N133">
        <f>N132/SQRT(N120^2+(N120^2-1)*N132^2)</f>
        <v>0.13523249985799779</v>
      </c>
    </row>
    <row r="134" spans="3:18" ht="12.75" customHeight="1">
      <c r="C134" s="44" t="s">
        <v>1830</v>
      </c>
      <c r="M134" s="12" t="s">
        <v>317</v>
      </c>
      <c r="N134">
        <f>(N133-N131)/(1+N133*N131)</f>
        <v>0.13014195620189162</v>
      </c>
    </row>
    <row r="135" spans="3:18" ht="12.75" customHeight="1">
      <c r="C135" s="7" t="s">
        <v>1829</v>
      </c>
      <c r="F135" s="4"/>
      <c r="M135" s="12" t="s">
        <v>189</v>
      </c>
      <c r="N135" s="85">
        <v>50</v>
      </c>
      <c r="O135" s="12">
        <v>50</v>
      </c>
    </row>
    <row r="136" spans="3:18" ht="12.75" customHeight="1">
      <c r="F136" s="4"/>
      <c r="M136" s="16" t="s">
        <v>382</v>
      </c>
      <c r="N136">
        <f>N129-N134*(N128-N135)</f>
        <v>7.0071852200811895</v>
      </c>
    </row>
    <row r="137" spans="3:18" ht="12.75" customHeight="1">
      <c r="C137" t="s">
        <v>390</v>
      </c>
      <c r="F137" s="4"/>
    </row>
    <row r="138" spans="3:18" ht="12.75" customHeight="1">
      <c r="D138" s="4" t="s">
        <v>337</v>
      </c>
      <c r="F138" s="4"/>
    </row>
    <row r="139" spans="3:18" ht="12.75" customHeight="1">
      <c r="D139" s="4" t="s">
        <v>336</v>
      </c>
      <c r="F139" s="4"/>
    </row>
    <row r="140" spans="3:18" ht="12.75" customHeight="1">
      <c r="D140" s="7" t="s">
        <v>259</v>
      </c>
      <c r="F140" s="4"/>
      <c r="L140" t="s">
        <v>1825</v>
      </c>
      <c r="M140" s="16"/>
      <c r="N140" s="12" t="s">
        <v>164</v>
      </c>
      <c r="O140" s="12" t="s">
        <v>263</v>
      </c>
      <c r="Q140" s="12" t="s">
        <v>318</v>
      </c>
    </row>
    <row r="141" spans="3:18" ht="12.75" customHeight="1">
      <c r="C141" t="s">
        <v>392</v>
      </c>
      <c r="F141" s="4"/>
      <c r="M141" s="12" t="s">
        <v>188</v>
      </c>
      <c r="N141" s="85">
        <v>-20</v>
      </c>
      <c r="O141" s="12">
        <v>-20</v>
      </c>
      <c r="P141" s="12" t="s">
        <v>189</v>
      </c>
      <c r="Q141">
        <f>N159</f>
        <v>-25</v>
      </c>
    </row>
    <row r="142" spans="3:18" ht="12.75" customHeight="1">
      <c r="D142" t="s">
        <v>393</v>
      </c>
      <c r="F142" s="4"/>
      <c r="M142" s="12" t="s">
        <v>190</v>
      </c>
      <c r="N142" s="85">
        <v>1</v>
      </c>
      <c r="O142" s="12">
        <v>1</v>
      </c>
      <c r="P142" s="12" t="s">
        <v>191</v>
      </c>
      <c r="Q142">
        <f>N160</f>
        <v>4.9414270203123589</v>
      </c>
    </row>
    <row r="143" spans="3:18" ht="12.75" customHeight="1">
      <c r="D143" t="s">
        <v>391</v>
      </c>
      <c r="F143" s="4"/>
      <c r="M143" s="12" t="s">
        <v>145</v>
      </c>
      <c r="N143" s="85">
        <v>0.2</v>
      </c>
      <c r="O143" s="12">
        <v>0.2</v>
      </c>
      <c r="P143" s="12" t="s">
        <v>317</v>
      </c>
      <c r="Q143">
        <f>N158</f>
        <v>3.8382433999486777E-4</v>
      </c>
    </row>
    <row r="144" spans="3:18" ht="12.75" customHeight="1">
      <c r="D144" t="s">
        <v>352</v>
      </c>
      <c r="F144" s="4"/>
      <c r="M144" s="12" t="s">
        <v>314</v>
      </c>
      <c r="N144" s="46">
        <v>-1</v>
      </c>
      <c r="O144" s="12">
        <v>-1</v>
      </c>
    </row>
    <row r="145" spans="3:19" ht="12.75" customHeight="1">
      <c r="C145" t="s">
        <v>398</v>
      </c>
      <c r="F145" s="4"/>
      <c r="O145" s="12"/>
      <c r="S145" s="4"/>
    </row>
    <row r="146" spans="3:19" ht="12.75" customHeight="1">
      <c r="D146" t="s">
        <v>394</v>
      </c>
      <c r="F146" s="4"/>
      <c r="M146" s="12" t="s">
        <v>138</v>
      </c>
      <c r="N146" s="86">
        <v>-50</v>
      </c>
      <c r="O146" s="12">
        <v>-50</v>
      </c>
    </row>
    <row r="147" spans="3:19" ht="12.75" customHeight="1">
      <c r="D147" t="s">
        <v>395</v>
      </c>
      <c r="F147" s="4"/>
      <c r="M147" s="12" t="s">
        <v>139</v>
      </c>
      <c r="N147" s="86">
        <v>-0.6</v>
      </c>
      <c r="O147" s="12">
        <v>-0.6</v>
      </c>
    </row>
    <row r="148" spans="3:19" ht="12.75" customHeight="1">
      <c r="D148" t="s">
        <v>399</v>
      </c>
      <c r="F148" s="4"/>
      <c r="M148" s="12" t="s">
        <v>378</v>
      </c>
      <c r="N148">
        <f>N142-N143*N141</f>
        <v>5</v>
      </c>
      <c r="P148" s="12" t="s">
        <v>537</v>
      </c>
      <c r="Q148">
        <f>N143^2+1</f>
        <v>1.04</v>
      </c>
    </row>
    <row r="149" spans="3:19" ht="12.75" customHeight="1">
      <c r="D149" t="s">
        <v>400</v>
      </c>
      <c r="F149" s="4"/>
      <c r="M149" s="12" t="s">
        <v>377</v>
      </c>
      <c r="N149">
        <f>1+N147+N143^2</f>
        <v>0.44000000000000006</v>
      </c>
      <c r="P149" s="12" t="s">
        <v>539</v>
      </c>
      <c r="Q149">
        <f>Q143^2+1</f>
        <v>1.000000147321124</v>
      </c>
      <c r="R149" s="12" t="s">
        <v>388</v>
      </c>
    </row>
    <row r="150" spans="3:19" ht="12.75" customHeight="1">
      <c r="D150" t="s">
        <v>401</v>
      </c>
      <c r="F150" s="4"/>
      <c r="M150" s="12" t="s">
        <v>262</v>
      </c>
      <c r="N150">
        <f>N146-N143*N148</f>
        <v>-51</v>
      </c>
      <c r="P150" s="12" t="s">
        <v>383</v>
      </c>
      <c r="Q150">
        <f>(1-N143*Q143-SQRT(Q148*Q149))/(N143+Q143)</f>
        <v>-9.9213311111128785E-2</v>
      </c>
      <c r="R150">
        <f>Q150-N155</f>
        <v>3.6082248300317588E-16</v>
      </c>
    </row>
    <row r="151" spans="3:19" ht="12.75" customHeight="1">
      <c r="D151" t="s">
        <v>396</v>
      </c>
      <c r="F151" s="4"/>
      <c r="M151" s="12" t="s">
        <v>153</v>
      </c>
      <c r="N151">
        <f>N149*N148^2/N150^2</f>
        <v>4.2291426374471367E-3</v>
      </c>
    </row>
    <row r="152" spans="3:19" ht="12.75" customHeight="1">
      <c r="D152" s="21" t="s">
        <v>397</v>
      </c>
      <c r="F152" s="4"/>
      <c r="M152" s="12" t="s">
        <v>187</v>
      </c>
      <c r="N152">
        <f>IF(N151^2&gt;0.000064,(1-SQRT(1-N151))*N150/N149,(1/2+N151/8+N151^2/16+5*N151^3/128+7*N151^4/256+21*N151^5/1024)*N148^2/N150)</f>
        <v>-0.24535772727752259</v>
      </c>
      <c r="P152" s="2" t="s">
        <v>187</v>
      </c>
      <c r="Q152" s="4">
        <f>(N143*N141-N142-Q143*Q141+Q142)/(N143-Q143)</f>
        <v>-0.24535772727752084</v>
      </c>
      <c r="R152">
        <f>Q152-N152</f>
        <v>1.7486012637846216E-15</v>
      </c>
    </row>
    <row r="153" spans="3:19" ht="12.75" customHeight="1">
      <c r="D153" t="s">
        <v>402</v>
      </c>
      <c r="F153" s="4"/>
      <c r="M153" s="12" t="s">
        <v>379</v>
      </c>
      <c r="N153">
        <f>N143*N152+N148</f>
        <v>4.9509284545444956</v>
      </c>
      <c r="P153" s="1" t="s">
        <v>303</v>
      </c>
      <c r="Q153" s="4">
        <f>N143*(Q152-N141)+N142</f>
        <v>4.9509284545444956</v>
      </c>
      <c r="R153">
        <f>Q153-N153</f>
        <v>0</v>
      </c>
    </row>
    <row r="154" spans="3:19" ht="12.75" customHeight="1">
      <c r="D154" t="s">
        <v>404</v>
      </c>
      <c r="F154" s="4"/>
      <c r="M154" s="12" t="s">
        <v>380</v>
      </c>
      <c r="N154">
        <f>N146*SQRT(1-(N147+1)*N153^2/N146^2)</f>
        <v>-49.901856909088991</v>
      </c>
      <c r="P154" s="16" t="s">
        <v>374</v>
      </c>
      <c r="Q154" s="21">
        <f>Q153*(Q153/Q152-1/Q150)</f>
        <v>-50.000000000000547</v>
      </c>
      <c r="R154">
        <f>Q154-N146</f>
        <v>-5.4711790653527714E-13</v>
      </c>
    </row>
    <row r="155" spans="3:19" ht="12.75" customHeight="1">
      <c r="D155" t="s">
        <v>405</v>
      </c>
      <c r="F155" s="4"/>
      <c r="M155" s="12" t="s">
        <v>381</v>
      </c>
      <c r="N155" s="48">
        <f>N153/N154</f>
        <v>-9.9213311111129146E-2</v>
      </c>
      <c r="P155" s="16" t="s">
        <v>385</v>
      </c>
      <c r="Q155" s="21">
        <f>Q154^2/Q153^2-1/Q150^2-1</f>
        <v>-0.59999999999850218</v>
      </c>
      <c r="R155">
        <f>Q155-N147</f>
        <v>1.4978018825217987E-12</v>
      </c>
    </row>
    <row r="156" spans="3:19" ht="12.75" customHeight="1">
      <c r="D156" t="s">
        <v>406</v>
      </c>
      <c r="F156" s="4"/>
      <c r="M156" s="12" t="s">
        <v>315</v>
      </c>
      <c r="N156">
        <f>(N143+N155)/(1-N143*N155)</f>
        <v>9.8825723439788044E-2</v>
      </c>
      <c r="P156" s="16"/>
    </row>
    <row r="157" spans="3:19" ht="12.75" customHeight="1">
      <c r="D157" t="s">
        <v>407</v>
      </c>
      <c r="F157" s="4"/>
      <c r="M157" s="12" t="s">
        <v>391</v>
      </c>
      <c r="N157">
        <f>-N156</f>
        <v>-9.8825723439788044E-2</v>
      </c>
    </row>
    <row r="158" spans="3:19" ht="12.75" customHeight="1">
      <c r="D158" t="s">
        <v>408</v>
      </c>
      <c r="F158" s="4"/>
      <c r="M158" s="12" t="s">
        <v>317</v>
      </c>
      <c r="N158">
        <f>(N157-N155)/(1+N157*N155)</f>
        <v>3.8382433999486777E-4</v>
      </c>
    </row>
    <row r="159" spans="3:19" ht="12.75" customHeight="1">
      <c r="C159" s="41" t="s">
        <v>1832</v>
      </c>
      <c r="F159" s="4"/>
      <c r="M159" s="12" t="s">
        <v>189</v>
      </c>
      <c r="N159" s="85">
        <v>-25</v>
      </c>
      <c r="O159" s="12">
        <v>-25</v>
      </c>
    </row>
    <row r="160" spans="3:19" ht="12.75" customHeight="1">
      <c r="D160" t="s">
        <v>540</v>
      </c>
      <c r="F160" s="4"/>
      <c r="M160" s="16" t="s">
        <v>382</v>
      </c>
      <c r="N160">
        <f>N153-N158*(N152-N159)</f>
        <v>4.9414270203123589</v>
      </c>
    </row>
    <row r="161" spans="3:16" ht="12.75" customHeight="1">
      <c r="C161" t="s">
        <v>409</v>
      </c>
      <c r="F161" s="4"/>
      <c r="M161" t="s">
        <v>423</v>
      </c>
      <c r="N161">
        <f>N143/N158</f>
        <v>521.0716965022965</v>
      </c>
    </row>
    <row r="162" spans="3:16" ht="12.75" customHeight="1">
      <c r="D162" s="21" t="s">
        <v>541</v>
      </c>
      <c r="F162" s="4"/>
    </row>
    <row r="163" spans="3:16" ht="12.75" customHeight="1">
      <c r="F163" s="4"/>
    </row>
    <row r="164" spans="3:16" ht="12.75" customHeight="1">
      <c r="C164" t="s">
        <v>403</v>
      </c>
      <c r="D164" s="4"/>
      <c r="F164" s="4"/>
      <c r="L164" t="s">
        <v>1819</v>
      </c>
      <c r="M164" s="4"/>
    </row>
    <row r="165" spans="3:16" ht="12.75" customHeight="1">
      <c r="D165" s="21" t="s">
        <v>340</v>
      </c>
      <c r="F165" s="4"/>
      <c r="L165" s="7" t="s">
        <v>542</v>
      </c>
      <c r="M165" s="4"/>
    </row>
    <row r="166" spans="3:16" ht="12.75" customHeight="1">
      <c r="D166" s="21" t="s">
        <v>419</v>
      </c>
      <c r="F166" s="4"/>
      <c r="L166" s="7" t="s">
        <v>543</v>
      </c>
      <c r="M166" s="4"/>
    </row>
    <row r="167" spans="3:16" ht="12.75" customHeight="1">
      <c r="D167" s="21" t="s">
        <v>537</v>
      </c>
      <c r="F167" s="4"/>
      <c r="L167" s="7" t="s">
        <v>544</v>
      </c>
      <c r="M167" s="4"/>
    </row>
    <row r="168" spans="3:16" ht="12.75" customHeight="1">
      <c r="D168" s="21" t="s">
        <v>539</v>
      </c>
      <c r="F168" s="4"/>
      <c r="L168" s="7" t="s">
        <v>545</v>
      </c>
      <c r="M168" s="4"/>
      <c r="P168" s="21"/>
    </row>
    <row r="169" spans="3:16" ht="12.75" customHeight="1">
      <c r="D169" s="21" t="s">
        <v>541</v>
      </c>
      <c r="F169" s="4"/>
      <c r="L169" s="7" t="s">
        <v>546</v>
      </c>
      <c r="M169" s="4"/>
    </row>
    <row r="170" spans="3:16" ht="12.75" customHeight="1">
      <c r="D170" s="21" t="s">
        <v>384</v>
      </c>
      <c r="F170" s="4"/>
      <c r="L170" s="7" t="s">
        <v>547</v>
      </c>
      <c r="P170" s="4"/>
    </row>
    <row r="171" spans="3:16" ht="12.75" customHeight="1">
      <c r="D171" s="47" t="s">
        <v>385</v>
      </c>
      <c r="F171" s="4"/>
      <c r="L171" s="7" t="s">
        <v>548</v>
      </c>
      <c r="P171" s="4"/>
    </row>
    <row r="172" spans="3:16" ht="12.75" customHeight="1">
      <c r="D172" s="47"/>
      <c r="F172" s="4"/>
      <c r="L172" t="s">
        <v>541</v>
      </c>
      <c r="P172" s="4"/>
    </row>
    <row r="173" spans="3:16" ht="12.75" customHeight="1">
      <c r="C173" t="s">
        <v>725</v>
      </c>
      <c r="P173" s="4"/>
    </row>
    <row r="174" spans="3:16" ht="12.75" customHeight="1">
      <c r="C174" t="s">
        <v>724</v>
      </c>
      <c r="P174" s="4"/>
    </row>
    <row r="175" spans="3:16" ht="12.75" customHeight="1">
      <c r="P175" s="4"/>
    </row>
    <row r="176" spans="3:16" ht="12.75" customHeight="1">
      <c r="G176" s="4"/>
      <c r="H176" s="4"/>
      <c r="I176" s="4"/>
    </row>
    <row r="177" spans="3:6" ht="12.75" customHeight="1">
      <c r="C177" s="9" t="s">
        <v>1815</v>
      </c>
      <c r="D177" s="47"/>
      <c r="F177" s="4"/>
    </row>
    <row r="178" spans="3:6" ht="12.75" customHeight="1">
      <c r="D178" s="47"/>
      <c r="F178" s="4"/>
    </row>
    <row r="179" spans="3:6" ht="12.75" customHeight="1">
      <c r="C179" s="4" t="s">
        <v>1954</v>
      </c>
      <c r="D179" s="47"/>
      <c r="F179" s="4"/>
    </row>
    <row r="180" spans="3:6" ht="12.75" customHeight="1">
      <c r="C180" t="s">
        <v>1916</v>
      </c>
      <c r="D180" s="47"/>
      <c r="F180" s="4"/>
    </row>
    <row r="181" spans="3:6" ht="12.75" customHeight="1">
      <c r="C181" t="s">
        <v>1917</v>
      </c>
      <c r="D181" s="47"/>
      <c r="F181" s="4"/>
    </row>
    <row r="182" spans="3:6" ht="12.75" customHeight="1">
      <c r="D182" s="47"/>
      <c r="F182" s="4"/>
    </row>
    <row r="183" spans="3:6" ht="12.75" customHeight="1">
      <c r="C183" s="9" t="s">
        <v>1821</v>
      </c>
    </row>
    <row r="185" spans="3:6" ht="12.75" customHeight="1">
      <c r="C185" s="7" t="s">
        <v>734</v>
      </c>
    </row>
    <row r="186" spans="3:6" ht="12.75" customHeight="1">
      <c r="C186" t="s">
        <v>735</v>
      </c>
      <c r="F186" s="4"/>
    </row>
    <row r="187" spans="3:6" ht="12.75" customHeight="1">
      <c r="D187" s="4" t="s">
        <v>15</v>
      </c>
    </row>
    <row r="188" spans="3:6" ht="12.75" customHeight="1">
      <c r="C188" s="38"/>
      <c r="D188" s="4" t="s">
        <v>426</v>
      </c>
    </row>
    <row r="189" spans="3:6" ht="12.75" customHeight="1">
      <c r="D189" s="4" t="s">
        <v>427</v>
      </c>
    </row>
    <row r="190" spans="3:6" ht="12.75" customHeight="1">
      <c r="D190" s="4" t="s">
        <v>428</v>
      </c>
    </row>
    <row r="191" spans="3:6" ht="12.75" customHeight="1">
      <c r="D191" s="4" t="s">
        <v>429</v>
      </c>
    </row>
    <row r="192" spans="3:6" ht="12.75" customHeight="1">
      <c r="D192" s="4" t="s">
        <v>430</v>
      </c>
    </row>
    <row r="193" spans="3:4" ht="12.75" customHeight="1">
      <c r="D193" s="4" t="s">
        <v>431</v>
      </c>
    </row>
    <row r="194" spans="3:4" ht="12.75" customHeight="1">
      <c r="D194" s="4" t="s">
        <v>437</v>
      </c>
    </row>
    <row r="195" spans="3:4" ht="12.75" customHeight="1">
      <c r="C195" t="s">
        <v>464</v>
      </c>
    </row>
    <row r="196" spans="3:4" ht="12.75" customHeight="1">
      <c r="D196" s="4" t="s">
        <v>438</v>
      </c>
    </row>
    <row r="197" spans="3:4" ht="12.75" customHeight="1">
      <c r="D197" s="21" t="s">
        <v>524</v>
      </c>
    </row>
    <row r="198" spans="3:4" ht="12.75" customHeight="1">
      <c r="C198" t="s">
        <v>733</v>
      </c>
    </row>
    <row r="199" spans="3:4" ht="12.75" customHeight="1">
      <c r="D199" s="4" t="s">
        <v>434</v>
      </c>
    </row>
    <row r="200" spans="3:4" ht="12.75" customHeight="1">
      <c r="D200" s="4" t="s">
        <v>442</v>
      </c>
    </row>
    <row r="201" spans="3:4" ht="12.75" customHeight="1">
      <c r="D201" s="4" t="s">
        <v>443</v>
      </c>
    </row>
    <row r="202" spans="3:4" ht="12.75" customHeight="1">
      <c r="D202" s="4" t="s">
        <v>444</v>
      </c>
    </row>
    <row r="203" spans="3:4" ht="12.75" customHeight="1">
      <c r="D203" s="4" t="s">
        <v>445</v>
      </c>
    </row>
    <row r="204" spans="3:4" ht="12.75" customHeight="1">
      <c r="D204" s="4" t="s">
        <v>466</v>
      </c>
    </row>
    <row r="205" spans="3:4" ht="12.75" customHeight="1">
      <c r="C205" s="41" t="s">
        <v>521</v>
      </c>
    </row>
    <row r="206" spans="3:4" ht="12.75" customHeight="1">
      <c r="D206" s="21" t="s">
        <v>460</v>
      </c>
    </row>
    <row r="207" spans="3:4" ht="12.75" customHeight="1">
      <c r="C207" s="41" t="s">
        <v>732</v>
      </c>
    </row>
    <row r="208" spans="3:4" ht="12.75" customHeight="1">
      <c r="D208" s="21" t="s">
        <v>577</v>
      </c>
    </row>
    <row r="209" spans="3:9" ht="12.75" customHeight="1">
      <c r="D209" s="21" t="s">
        <v>723</v>
      </c>
    </row>
    <row r="210" spans="3:9" ht="12.75" customHeight="1">
      <c r="D210" s="47"/>
      <c r="F210" s="4"/>
    </row>
    <row r="211" spans="3:9" ht="12.75" customHeight="1">
      <c r="C211" s="4"/>
      <c r="D211" s="47"/>
      <c r="F211" s="4"/>
    </row>
    <row r="212" spans="3:9" ht="12.75" customHeight="1">
      <c r="C212" s="9" t="s">
        <v>1822</v>
      </c>
      <c r="D212" s="47"/>
      <c r="F212" s="4"/>
    </row>
    <row r="213" spans="3:9" ht="12.75" customHeight="1">
      <c r="C213" s="9"/>
      <c r="D213" s="47"/>
      <c r="F213" s="4"/>
    </row>
    <row r="214" spans="3:9" ht="12.75" customHeight="1">
      <c r="C214" s="4" t="s">
        <v>810</v>
      </c>
      <c r="F214" s="4"/>
    </row>
    <row r="215" spans="3:9" ht="12.75" customHeight="1">
      <c r="C215" t="s">
        <v>1797</v>
      </c>
      <c r="F215" s="4"/>
    </row>
    <row r="216" spans="3:9" ht="12.75" customHeight="1">
      <c r="D216" s="7" t="s">
        <v>514</v>
      </c>
      <c r="F216" s="4"/>
    </row>
    <row r="217" spans="3:9" ht="12.75" customHeight="1">
      <c r="D217" s="7" t="s">
        <v>515</v>
      </c>
      <c r="F217" s="4"/>
    </row>
    <row r="218" spans="3:9" ht="12.75" customHeight="1">
      <c r="C218" t="s">
        <v>1918</v>
      </c>
      <c r="D218" s="45"/>
    </row>
    <row r="219" spans="3:9" ht="12.75" customHeight="1">
      <c r="D219" t="s">
        <v>412</v>
      </c>
    </row>
    <row r="220" spans="3:9" ht="12.75" customHeight="1">
      <c r="D220" t="s">
        <v>420</v>
      </c>
    </row>
    <row r="221" spans="3:9" ht="12.75" customHeight="1">
      <c r="D221" t="s">
        <v>411</v>
      </c>
    </row>
    <row r="222" spans="3:9" ht="12.75" customHeight="1">
      <c r="D222" t="s">
        <v>413</v>
      </c>
    </row>
    <row r="223" spans="3:9" ht="12.75" customHeight="1">
      <c r="D223" t="s">
        <v>414</v>
      </c>
    </row>
    <row r="224" spans="3:9" ht="12.75" customHeight="1">
      <c r="D224" t="s">
        <v>415</v>
      </c>
      <c r="I224" s="38"/>
    </row>
    <row r="225" spans="3:13" ht="12.75" customHeight="1">
      <c r="D225" t="s">
        <v>422</v>
      </c>
      <c r="I225" s="38"/>
    </row>
    <row r="226" spans="3:13" ht="12.75" customHeight="1">
      <c r="D226" t="s">
        <v>421</v>
      </c>
    </row>
    <row r="227" spans="3:13" ht="12.75" customHeight="1">
      <c r="D227" s="4" t="s">
        <v>416</v>
      </c>
    </row>
    <row r="228" spans="3:13" ht="12.75" customHeight="1">
      <c r="D228" s="4" t="s">
        <v>417</v>
      </c>
    </row>
    <row r="229" spans="3:13" ht="12.75" customHeight="1">
      <c r="D229" s="4" t="s">
        <v>418</v>
      </c>
    </row>
    <row r="230" spans="3:13" ht="12.75" customHeight="1">
      <c r="D230" t="s">
        <v>432</v>
      </c>
      <c r="H230" s="25" t="s">
        <v>731</v>
      </c>
    </row>
    <row r="231" spans="3:13" ht="12.75" customHeight="1">
      <c r="D231" s="21" t="s">
        <v>425</v>
      </c>
      <c r="H231" s="25" t="s">
        <v>529</v>
      </c>
    </row>
    <row r="232" spans="3:13" ht="12.75" customHeight="1">
      <c r="D232" t="s">
        <v>817</v>
      </c>
      <c r="H232" s="25" t="s">
        <v>516</v>
      </c>
    </row>
    <row r="233" spans="3:13" ht="12.75" customHeight="1">
      <c r="D233" t="s">
        <v>818</v>
      </c>
      <c r="H233" s="25" t="s">
        <v>517</v>
      </c>
    </row>
    <row r="234" spans="3:13" ht="12.75" customHeight="1">
      <c r="D234" t="s">
        <v>819</v>
      </c>
      <c r="H234" s="25" t="s">
        <v>518</v>
      </c>
    </row>
    <row r="235" spans="3:13" ht="12.75" customHeight="1">
      <c r="D235" t="s">
        <v>820</v>
      </c>
      <c r="H235" s="25" t="s">
        <v>519</v>
      </c>
    </row>
    <row r="236" spans="3:13" ht="12.75" customHeight="1">
      <c r="I236" s="38"/>
    </row>
    <row r="237" spans="3:13" ht="12.75" customHeight="1">
      <c r="C237" t="s">
        <v>564</v>
      </c>
      <c r="I237" s="38"/>
      <c r="M237" t="s">
        <v>1834</v>
      </c>
    </row>
    <row r="238" spans="3:13" ht="12.75" customHeight="1">
      <c r="C238" t="s">
        <v>740</v>
      </c>
      <c r="H238" s="21"/>
    </row>
    <row r="239" spans="3:13" ht="12.75" customHeight="1">
      <c r="H239" s="21"/>
    </row>
    <row r="240" spans="3:13" ht="12.75" customHeight="1">
      <c r="C240" t="s">
        <v>433</v>
      </c>
      <c r="H240" s="21"/>
    </row>
    <row r="241" spans="3:24" ht="12.75" customHeight="1">
      <c r="D241" t="s">
        <v>435</v>
      </c>
      <c r="L241" s="4"/>
    </row>
    <row r="242" spans="3:24" ht="12.75" customHeight="1">
      <c r="D242" t="s">
        <v>441</v>
      </c>
      <c r="F242" s="4"/>
      <c r="L242" s="21"/>
    </row>
    <row r="243" spans="3:24" ht="12.75" customHeight="1">
      <c r="C243" s="41" t="s">
        <v>463</v>
      </c>
      <c r="F243" s="4"/>
    </row>
    <row r="244" spans="3:24" ht="12.75" customHeight="1">
      <c r="C244" s="41" t="s">
        <v>520</v>
      </c>
      <c r="F244" s="4"/>
      <c r="I244" s="4"/>
      <c r="M244" s="7"/>
      <c r="N244" s="43"/>
    </row>
    <row r="245" spans="3:24" ht="12.75" customHeight="1">
      <c r="C245" s="41"/>
      <c r="D245" t="s">
        <v>446</v>
      </c>
      <c r="F245" s="4"/>
      <c r="M245" s="7"/>
      <c r="N245" s="43"/>
    </row>
    <row r="246" spans="3:24" ht="12.75" customHeight="1">
      <c r="D246" t="s">
        <v>447</v>
      </c>
      <c r="F246" s="4"/>
      <c r="I246" s="4"/>
      <c r="M246" s="7"/>
      <c r="N246" s="43"/>
    </row>
    <row r="247" spans="3:24" ht="12.75" customHeight="1">
      <c r="C247" t="s">
        <v>741</v>
      </c>
      <c r="I247" s="4"/>
      <c r="M247" s="7"/>
      <c r="N247" s="43"/>
      <c r="P247" s="4"/>
    </row>
    <row r="248" spans="3:24" ht="12.75" customHeight="1">
      <c r="D248" s="4" t="s">
        <v>448</v>
      </c>
      <c r="M248" s="7"/>
      <c r="N248" s="43"/>
    </row>
    <row r="249" spans="3:24" ht="12.75" customHeight="1">
      <c r="D249" s="4" t="s">
        <v>449</v>
      </c>
      <c r="P249" s="21"/>
    </row>
    <row r="250" spans="3:24" ht="12.75" customHeight="1">
      <c r="C250" t="s">
        <v>530</v>
      </c>
      <c r="D250" s="4"/>
      <c r="I250" s="21"/>
      <c r="P250" s="21"/>
    </row>
    <row r="251" spans="3:24" ht="12.75" customHeight="1">
      <c r="D251" s="4" t="s">
        <v>465</v>
      </c>
      <c r="P251" s="21"/>
      <c r="Q251" s="7"/>
    </row>
    <row r="252" spans="3:24" ht="12.75" customHeight="1">
      <c r="C252" t="s">
        <v>436</v>
      </c>
      <c r="D252" s="4"/>
    </row>
    <row r="253" spans="3:24" ht="12.75" customHeight="1">
      <c r="D253" s="4" t="s">
        <v>450</v>
      </c>
    </row>
    <row r="254" spans="3:24" ht="12.75" customHeight="1">
      <c r="C254" t="s">
        <v>525</v>
      </c>
      <c r="D254" s="4"/>
      <c r="X254" s="4"/>
    </row>
    <row r="255" spans="3:24" ht="12.75" customHeight="1">
      <c r="D255" s="4" t="s">
        <v>451</v>
      </c>
      <c r="X255" s="4"/>
    </row>
    <row r="256" spans="3:24" ht="12.75" customHeight="1">
      <c r="C256" t="s">
        <v>526</v>
      </c>
      <c r="D256" s="4"/>
      <c r="X256" s="4"/>
    </row>
    <row r="257" spans="3:24" ht="12.75" customHeight="1">
      <c r="D257" s="4" t="s">
        <v>451</v>
      </c>
      <c r="P257" s="21"/>
      <c r="X257" s="4"/>
    </row>
    <row r="258" spans="3:24" ht="12.75" customHeight="1">
      <c r="C258" t="s">
        <v>527</v>
      </c>
      <c r="D258" s="4"/>
      <c r="P258" s="21"/>
      <c r="X258" s="4"/>
    </row>
    <row r="259" spans="3:24" ht="12.75" customHeight="1">
      <c r="D259" s="4" t="s">
        <v>452</v>
      </c>
      <c r="I259" s="4"/>
      <c r="J259" s="4"/>
      <c r="K259" s="4"/>
      <c r="L259" s="4"/>
      <c r="M259" s="4"/>
      <c r="P259" s="21"/>
      <c r="X259" s="4"/>
    </row>
    <row r="260" spans="3:24" ht="12.75" customHeight="1">
      <c r="D260" s="4" t="s">
        <v>453</v>
      </c>
      <c r="I260" s="4"/>
      <c r="J260" s="4"/>
      <c r="K260" s="4"/>
      <c r="L260" s="4"/>
      <c r="M260" s="4"/>
      <c r="P260" s="21"/>
      <c r="X260" s="4"/>
    </row>
    <row r="261" spans="3:24" ht="12.75" customHeight="1">
      <c r="D261" s="4" t="s">
        <v>456</v>
      </c>
      <c r="I261" s="4"/>
      <c r="J261" s="4"/>
      <c r="K261" s="4"/>
      <c r="L261" s="4"/>
      <c r="M261" s="4"/>
      <c r="P261" s="21"/>
      <c r="X261" s="4"/>
    </row>
    <row r="262" spans="3:24" ht="12.75" customHeight="1">
      <c r="D262" t="s">
        <v>454</v>
      </c>
      <c r="I262" s="4"/>
      <c r="J262" s="4"/>
      <c r="K262" s="4"/>
      <c r="L262" s="4"/>
      <c r="M262" s="4"/>
      <c r="X262" s="4"/>
    </row>
    <row r="263" spans="3:24" ht="12.75" customHeight="1">
      <c r="D263" t="s">
        <v>455</v>
      </c>
      <c r="I263" s="4"/>
      <c r="J263" s="4"/>
      <c r="K263" s="4"/>
      <c r="L263" s="4"/>
      <c r="M263" s="4"/>
      <c r="P263" s="4"/>
      <c r="X263" s="4"/>
    </row>
    <row r="264" spans="3:24" ht="12.75" customHeight="1">
      <c r="I264" s="4"/>
      <c r="J264" s="4"/>
      <c r="K264" s="4"/>
      <c r="L264" s="4"/>
      <c r="M264" s="4"/>
      <c r="P264" s="4"/>
      <c r="X264" s="4"/>
    </row>
    <row r="265" spans="3:24" ht="12.75" customHeight="1">
      <c r="C265" t="s">
        <v>742</v>
      </c>
      <c r="D265" s="4"/>
      <c r="I265" s="4"/>
      <c r="J265" s="4"/>
      <c r="K265" s="4"/>
      <c r="L265" s="4"/>
      <c r="M265" s="4"/>
      <c r="P265" s="4"/>
      <c r="X265" s="4"/>
    </row>
    <row r="266" spans="3:24" ht="12.75" customHeight="1">
      <c r="D266" s="4" t="s">
        <v>424</v>
      </c>
      <c r="I266" s="4"/>
      <c r="J266" s="4"/>
      <c r="K266" s="4"/>
      <c r="L266" s="4"/>
      <c r="M266" s="4"/>
      <c r="P266" s="4"/>
      <c r="X266" s="4"/>
    </row>
    <row r="267" spans="3:24" ht="12.75" customHeight="1">
      <c r="D267" s="4" t="s">
        <v>439</v>
      </c>
      <c r="I267" s="4"/>
      <c r="J267" s="4"/>
      <c r="K267" s="4"/>
      <c r="L267" s="4"/>
      <c r="M267" s="4"/>
      <c r="P267" s="4"/>
      <c r="X267" s="4"/>
    </row>
    <row r="268" spans="3:24" ht="12.75" customHeight="1">
      <c r="D268" s="4" t="s">
        <v>440</v>
      </c>
      <c r="I268" s="4"/>
      <c r="J268" s="4"/>
      <c r="K268" s="4"/>
      <c r="L268" s="4"/>
      <c r="M268" s="4"/>
      <c r="P268" s="4"/>
      <c r="X268" s="4"/>
    </row>
    <row r="269" spans="3:24" ht="12.75" customHeight="1">
      <c r="D269" s="4" t="s">
        <v>457</v>
      </c>
      <c r="I269" s="4"/>
      <c r="J269" s="4"/>
      <c r="K269" s="4"/>
      <c r="L269" s="4"/>
      <c r="M269" s="4"/>
      <c r="P269" s="4"/>
      <c r="X269" s="4"/>
    </row>
    <row r="270" spans="3:24" ht="12.75" customHeight="1">
      <c r="D270" s="4" t="s">
        <v>458</v>
      </c>
      <c r="I270" s="4"/>
      <c r="J270" s="4"/>
      <c r="K270" s="4"/>
      <c r="L270" s="4"/>
      <c r="M270" s="4"/>
      <c r="P270" s="4"/>
      <c r="Q270" s="4"/>
      <c r="X270" s="4"/>
    </row>
    <row r="271" spans="3:24" ht="12.75" customHeight="1">
      <c r="D271" s="4" t="s">
        <v>459</v>
      </c>
      <c r="I271" s="4"/>
      <c r="J271" s="4"/>
      <c r="K271" s="4"/>
      <c r="L271" s="4"/>
      <c r="M271" s="4"/>
      <c r="P271" s="4"/>
      <c r="X271" s="4"/>
    </row>
    <row r="272" spans="3:24" ht="12.75" customHeight="1">
      <c r="C272" t="s">
        <v>736</v>
      </c>
      <c r="I272" s="4"/>
      <c r="J272" s="4"/>
      <c r="K272" s="4"/>
      <c r="L272" s="4"/>
      <c r="M272" s="4"/>
      <c r="P272" s="4"/>
      <c r="X272" s="4"/>
    </row>
    <row r="273" spans="3:24" ht="12.75" customHeight="1">
      <c r="D273" s="4" t="s">
        <v>461</v>
      </c>
      <c r="F273" s="4"/>
      <c r="L273" s="21"/>
      <c r="N273" s="50"/>
      <c r="P273" s="4"/>
      <c r="X273" s="4"/>
    </row>
    <row r="274" spans="3:24" ht="12.75" customHeight="1">
      <c r="D274" s="4" t="s">
        <v>462</v>
      </c>
      <c r="F274" s="4"/>
      <c r="L274" s="21"/>
      <c r="N274" s="50"/>
      <c r="P274" s="4"/>
      <c r="X274" s="4"/>
    </row>
    <row r="275" spans="3:24" ht="12.75" customHeight="1">
      <c r="D275" s="4" t="s">
        <v>737</v>
      </c>
      <c r="F275" s="4"/>
      <c r="L275" s="21"/>
      <c r="N275" s="50"/>
      <c r="P275" s="4"/>
      <c r="X275" s="4"/>
    </row>
    <row r="276" spans="3:24" ht="12.75" customHeight="1">
      <c r="C276" s="4" t="s">
        <v>738</v>
      </c>
      <c r="D276" s="4"/>
      <c r="F276" s="4"/>
      <c r="L276" s="21"/>
      <c r="N276" s="50"/>
      <c r="P276" s="4"/>
      <c r="X276" s="4"/>
    </row>
    <row r="277" spans="3:24" ht="12.75" customHeight="1">
      <c r="D277" s="4" t="s">
        <v>727</v>
      </c>
      <c r="F277" s="4"/>
      <c r="L277" s="21"/>
      <c r="N277" s="50"/>
      <c r="P277" s="4"/>
      <c r="X277" s="4"/>
    </row>
    <row r="278" spans="3:24" ht="12.75" customHeight="1">
      <c r="D278" s="4" t="s">
        <v>728</v>
      </c>
      <c r="F278" s="4"/>
      <c r="L278" s="21"/>
      <c r="N278" s="50"/>
      <c r="P278" s="4"/>
      <c r="X278" s="4"/>
    </row>
    <row r="279" spans="3:24" ht="12.75" customHeight="1">
      <c r="D279" s="4" t="s">
        <v>467</v>
      </c>
      <c r="F279" s="4"/>
      <c r="L279" s="21"/>
      <c r="N279" s="50"/>
      <c r="P279" s="4"/>
      <c r="X279" s="4"/>
    </row>
    <row r="280" spans="3:24" ht="12.75" customHeight="1">
      <c r="D280" s="4" t="s">
        <v>468</v>
      </c>
      <c r="F280" s="4"/>
      <c r="L280" s="21"/>
      <c r="N280" s="50"/>
      <c r="P280" s="4"/>
      <c r="X280" s="4"/>
    </row>
    <row r="281" spans="3:24" ht="12.75" customHeight="1">
      <c r="C281" t="s">
        <v>324</v>
      </c>
      <c r="D281" s="4"/>
      <c r="F281" s="4"/>
      <c r="L281" s="21"/>
      <c r="N281" s="50"/>
      <c r="P281" s="4"/>
      <c r="X281" s="4"/>
    </row>
    <row r="282" spans="3:24" ht="12.75" customHeight="1">
      <c r="D282" s="4" t="s">
        <v>469</v>
      </c>
      <c r="F282" s="4"/>
      <c r="L282" s="21"/>
      <c r="N282" s="50"/>
      <c r="P282" s="4"/>
      <c r="X282" s="4"/>
    </row>
    <row r="283" spans="3:24" ht="12.75" customHeight="1">
      <c r="D283" s="4" t="s">
        <v>471</v>
      </c>
      <c r="F283" s="4"/>
      <c r="L283" s="21"/>
      <c r="N283" s="50"/>
      <c r="P283" s="4"/>
      <c r="X283" s="4"/>
    </row>
    <row r="284" spans="3:24" ht="12.75" customHeight="1">
      <c r="D284" s="4" t="s">
        <v>470</v>
      </c>
      <c r="F284" s="4"/>
      <c r="L284" s="21"/>
      <c r="N284" s="50"/>
      <c r="P284" s="4"/>
      <c r="X284" s="4"/>
    </row>
    <row r="285" spans="3:24" ht="12.75" customHeight="1">
      <c r="D285" s="4" t="s">
        <v>472</v>
      </c>
      <c r="F285" s="4"/>
      <c r="L285" s="21"/>
      <c r="N285" s="50"/>
      <c r="P285" s="4"/>
      <c r="X285" s="4"/>
    </row>
    <row r="286" spans="3:24" ht="12.75" customHeight="1">
      <c r="C286" t="s">
        <v>522</v>
      </c>
      <c r="D286" s="4"/>
      <c r="F286" s="4"/>
      <c r="L286" s="21"/>
      <c r="N286" s="50"/>
      <c r="P286" s="4"/>
      <c r="X286" s="4"/>
    </row>
    <row r="287" spans="3:24" ht="12.75" customHeight="1">
      <c r="D287" t="s">
        <v>473</v>
      </c>
      <c r="F287" s="4"/>
      <c r="L287" s="21"/>
      <c r="N287" s="50"/>
      <c r="P287" s="4"/>
      <c r="X287" s="4"/>
    </row>
    <row r="288" spans="3:24" ht="12.75" customHeight="1">
      <c r="D288" t="s">
        <v>474</v>
      </c>
      <c r="F288" s="4"/>
      <c r="L288" s="21"/>
      <c r="N288" s="50"/>
      <c r="P288" s="4"/>
      <c r="X288" s="4"/>
    </row>
    <row r="289" spans="3:24" ht="12.75" customHeight="1">
      <c r="D289" t="s">
        <v>475</v>
      </c>
      <c r="F289" s="4"/>
      <c r="L289" s="21"/>
      <c r="N289" s="50"/>
      <c r="P289" s="4"/>
      <c r="X289" s="4"/>
    </row>
    <row r="290" spans="3:24" ht="12.75" customHeight="1">
      <c r="D290" t="s">
        <v>476</v>
      </c>
      <c r="F290" s="4"/>
      <c r="L290" s="21"/>
      <c r="N290" s="50"/>
      <c r="P290" s="4"/>
      <c r="X290" s="4"/>
    </row>
    <row r="291" spans="3:24" ht="12.75" customHeight="1">
      <c r="D291" t="s">
        <v>477</v>
      </c>
      <c r="F291" s="4"/>
      <c r="L291" s="21"/>
      <c r="N291" s="50"/>
      <c r="P291" s="4"/>
      <c r="X291" s="4"/>
    </row>
    <row r="292" spans="3:24" ht="12.75" customHeight="1">
      <c r="D292" t="s">
        <v>478</v>
      </c>
      <c r="F292" s="4"/>
      <c r="L292" s="21"/>
      <c r="N292" s="50"/>
      <c r="P292" s="4"/>
      <c r="X292" s="4"/>
    </row>
    <row r="293" spans="3:24" ht="12.75" customHeight="1">
      <c r="D293" t="s">
        <v>479</v>
      </c>
      <c r="F293" s="4"/>
      <c r="L293" s="21"/>
      <c r="N293" s="50"/>
      <c r="P293" s="4"/>
      <c r="X293" s="4"/>
    </row>
    <row r="294" spans="3:24" ht="12.75" customHeight="1">
      <c r="D294" t="s">
        <v>480</v>
      </c>
      <c r="F294" s="4"/>
      <c r="L294" s="21"/>
      <c r="N294" s="50"/>
      <c r="P294" s="4"/>
      <c r="X294" s="4"/>
    </row>
    <row r="295" spans="3:24" ht="12.75" customHeight="1">
      <c r="C295" s="41" t="s">
        <v>1835</v>
      </c>
      <c r="F295" s="4"/>
      <c r="L295" s="21"/>
      <c r="N295" s="50"/>
      <c r="P295" s="4"/>
      <c r="X295" s="4"/>
    </row>
    <row r="296" spans="3:24" ht="12.75" customHeight="1">
      <c r="D296" s="21" t="s">
        <v>481</v>
      </c>
      <c r="F296" s="4"/>
      <c r="L296" s="21"/>
      <c r="N296" s="50"/>
      <c r="P296" s="4"/>
      <c r="X296" s="4"/>
    </row>
    <row r="297" spans="3:24" ht="12.75" customHeight="1">
      <c r="C297" t="s">
        <v>523</v>
      </c>
      <c r="D297" s="4"/>
      <c r="F297" s="4"/>
      <c r="L297" s="21"/>
      <c r="N297" s="50"/>
      <c r="P297" s="4"/>
      <c r="X297" s="4"/>
    </row>
    <row r="298" spans="3:24" ht="12.75" customHeight="1">
      <c r="D298" s="4" t="s">
        <v>482</v>
      </c>
      <c r="E298" s="4"/>
      <c r="F298" s="4"/>
      <c r="G298" s="4"/>
      <c r="L298" s="21"/>
      <c r="N298" s="50"/>
      <c r="P298" s="4"/>
      <c r="X298" s="4"/>
    </row>
    <row r="299" spans="3:24" ht="12.75" customHeight="1">
      <c r="D299" s="4" t="s">
        <v>483</v>
      </c>
      <c r="E299" s="4"/>
      <c r="F299" s="4"/>
      <c r="G299" s="4"/>
      <c r="L299" s="21"/>
      <c r="N299" s="50"/>
      <c r="P299" s="4"/>
      <c r="X299" s="4"/>
    </row>
    <row r="300" spans="3:24" ht="12.75" customHeight="1">
      <c r="C300" t="s">
        <v>436</v>
      </c>
      <c r="D300" s="4"/>
      <c r="E300" s="4"/>
      <c r="F300" s="4"/>
      <c r="G300" s="4"/>
      <c r="L300" s="21"/>
      <c r="N300" s="50"/>
      <c r="P300" s="4"/>
      <c r="X300" s="4"/>
    </row>
    <row r="301" spans="3:24" ht="12.75" customHeight="1">
      <c r="D301" t="s">
        <v>484</v>
      </c>
      <c r="F301" s="4"/>
      <c r="G301" s="4"/>
      <c r="L301" s="21"/>
      <c r="N301" s="50"/>
      <c r="P301" s="4"/>
      <c r="X301" s="4"/>
    </row>
    <row r="302" spans="3:24" ht="12.75" customHeight="1">
      <c r="D302" t="s">
        <v>485</v>
      </c>
      <c r="F302" s="4"/>
      <c r="G302" s="4"/>
      <c r="K302" s="4"/>
      <c r="N302" s="50"/>
      <c r="P302" s="4"/>
      <c r="X302" s="4"/>
    </row>
    <row r="303" spans="3:24" ht="12.75" customHeight="1">
      <c r="D303" t="s">
        <v>486</v>
      </c>
      <c r="F303" s="4"/>
      <c r="G303" s="4"/>
      <c r="K303" s="4"/>
      <c r="N303" s="50"/>
      <c r="P303" s="4"/>
      <c r="X303" s="4"/>
    </row>
    <row r="304" spans="3:24" ht="12.75" customHeight="1">
      <c r="D304" t="s">
        <v>487</v>
      </c>
      <c r="F304" s="4"/>
      <c r="G304" s="4"/>
      <c r="K304" s="4"/>
      <c r="N304" s="50"/>
      <c r="P304" s="4"/>
      <c r="X304" s="4"/>
    </row>
    <row r="305" spans="3:24" ht="12.75" customHeight="1">
      <c r="D305" t="s">
        <v>488</v>
      </c>
      <c r="F305" s="4"/>
      <c r="G305" s="4"/>
      <c r="K305" s="4"/>
      <c r="N305" s="50"/>
      <c r="P305" s="4"/>
      <c r="X305" s="4"/>
    </row>
    <row r="306" spans="3:24" ht="12.75" customHeight="1">
      <c r="D306" t="s">
        <v>489</v>
      </c>
      <c r="F306" s="4"/>
      <c r="G306" s="4"/>
      <c r="K306" s="4"/>
      <c r="N306" s="50"/>
      <c r="P306" s="4"/>
      <c r="X306" s="4"/>
    </row>
    <row r="307" spans="3:24" ht="12.75" customHeight="1">
      <c r="D307" t="s">
        <v>490</v>
      </c>
      <c r="F307" s="4"/>
      <c r="G307" s="4"/>
      <c r="J307" s="4"/>
      <c r="K307" s="4"/>
      <c r="N307" s="50"/>
      <c r="P307" s="4"/>
      <c r="X307" s="4"/>
    </row>
    <row r="308" spans="3:24" ht="12.75" customHeight="1">
      <c r="D308" t="s">
        <v>491</v>
      </c>
      <c r="F308" s="4"/>
      <c r="G308" s="4"/>
      <c r="J308" s="4"/>
      <c r="K308" s="4"/>
      <c r="N308" s="50"/>
      <c r="P308" s="4"/>
      <c r="X308" s="4"/>
    </row>
    <row r="309" spans="3:24" ht="12.75" customHeight="1">
      <c r="D309" t="s">
        <v>492</v>
      </c>
      <c r="E309" s="4"/>
      <c r="F309" s="4"/>
      <c r="G309" s="4"/>
      <c r="K309" s="4"/>
      <c r="N309" s="50"/>
      <c r="P309" s="4"/>
      <c r="X309" s="4"/>
    </row>
    <row r="310" spans="3:24" ht="12.75" customHeight="1">
      <c r="D310" t="s">
        <v>493</v>
      </c>
      <c r="E310" s="4"/>
      <c r="F310" s="4"/>
      <c r="G310" s="4"/>
      <c r="L310" s="21"/>
      <c r="N310" s="50"/>
      <c r="P310" s="4"/>
      <c r="X310" s="4"/>
    </row>
    <row r="311" spans="3:24" ht="12.75" customHeight="1">
      <c r="D311" s="21" t="s">
        <v>494</v>
      </c>
      <c r="E311" s="4"/>
      <c r="F311" s="4"/>
      <c r="G311" s="4"/>
      <c r="L311" s="21"/>
      <c r="N311" s="50"/>
      <c r="P311" s="4"/>
      <c r="X311" s="4"/>
    </row>
    <row r="312" spans="3:24" ht="12.75" customHeight="1">
      <c r="C312" t="s">
        <v>523</v>
      </c>
      <c r="D312" s="4"/>
      <c r="E312" s="4"/>
      <c r="F312" s="4"/>
      <c r="G312" s="4"/>
      <c r="L312" s="21"/>
      <c r="N312" s="50"/>
      <c r="P312" s="4"/>
      <c r="X312" s="4"/>
    </row>
    <row r="313" spans="3:24" ht="12.75" customHeight="1">
      <c r="D313" s="4" t="s">
        <v>495</v>
      </c>
      <c r="E313" s="4"/>
      <c r="F313" s="4"/>
      <c r="G313" s="4"/>
      <c r="L313" s="21"/>
      <c r="N313" s="50"/>
      <c r="P313" s="4"/>
      <c r="X313" s="4"/>
    </row>
    <row r="314" spans="3:24" ht="12.75" customHeight="1">
      <c r="D314" s="4" t="s">
        <v>496</v>
      </c>
      <c r="E314" s="4"/>
      <c r="F314" s="4"/>
      <c r="G314" s="4"/>
      <c r="L314" s="21"/>
      <c r="N314" s="50"/>
      <c r="P314" s="4"/>
      <c r="X314" s="4"/>
    </row>
    <row r="315" spans="3:24" ht="12.75" customHeight="1">
      <c r="D315" s="4" t="s">
        <v>497</v>
      </c>
      <c r="E315" s="4"/>
      <c r="F315" s="4"/>
      <c r="G315" s="4"/>
      <c r="L315" s="4"/>
      <c r="N315" s="50"/>
      <c r="P315" s="4"/>
      <c r="X315" s="4"/>
    </row>
    <row r="316" spans="3:24" ht="12.75" customHeight="1">
      <c r="D316" s="4" t="s">
        <v>498</v>
      </c>
      <c r="E316" s="4"/>
      <c r="F316" s="4"/>
      <c r="G316" s="4"/>
      <c r="L316" s="4"/>
      <c r="N316" s="50"/>
      <c r="P316" s="4"/>
      <c r="X316" s="4"/>
    </row>
    <row r="317" spans="3:24" ht="12.75" customHeight="1">
      <c r="D317" s="4" t="s">
        <v>499</v>
      </c>
      <c r="E317" s="4"/>
      <c r="F317" s="4"/>
      <c r="G317" s="4"/>
      <c r="L317" s="4"/>
      <c r="N317" s="50"/>
      <c r="P317" s="4"/>
      <c r="X317" s="4"/>
    </row>
    <row r="318" spans="3:24" ht="12.75" customHeight="1">
      <c r="D318" s="4" t="s">
        <v>500</v>
      </c>
      <c r="E318" s="4"/>
      <c r="F318" s="4"/>
      <c r="G318" s="4"/>
      <c r="L318" s="4"/>
      <c r="N318" s="50"/>
      <c r="P318" s="4"/>
      <c r="X318" s="4"/>
    </row>
    <row r="319" spans="3:24" ht="12.75" customHeight="1">
      <c r="D319" s="4" t="s">
        <v>501</v>
      </c>
      <c r="E319" s="4"/>
      <c r="F319" s="4"/>
      <c r="G319" s="4"/>
      <c r="L319" s="4"/>
      <c r="N319" s="50"/>
      <c r="P319" s="4"/>
      <c r="X319" s="4"/>
    </row>
    <row r="320" spans="3:24" ht="12.75" customHeight="1">
      <c r="D320" s="4" t="s">
        <v>502</v>
      </c>
      <c r="E320" s="4"/>
      <c r="F320" s="4"/>
      <c r="G320" s="4"/>
      <c r="L320" s="4"/>
      <c r="N320" s="50"/>
      <c r="P320" s="4"/>
      <c r="X320" s="4"/>
    </row>
    <row r="321" spans="3:29" ht="12.75" customHeight="1">
      <c r="D321" s="4" t="s">
        <v>503</v>
      </c>
      <c r="F321" s="4"/>
      <c r="L321" s="4"/>
      <c r="N321" s="50"/>
      <c r="P321" s="4"/>
      <c r="X321" s="4"/>
    </row>
    <row r="322" spans="3:29" ht="12.75" customHeight="1">
      <c r="D322" s="4" t="s">
        <v>504</v>
      </c>
      <c r="F322" s="4"/>
      <c r="M322" s="4"/>
      <c r="N322" s="4"/>
      <c r="P322" s="4"/>
      <c r="AC322" s="4"/>
    </row>
    <row r="323" spans="3:29" ht="12.75" customHeight="1">
      <c r="D323" s="4" t="s">
        <v>505</v>
      </c>
      <c r="F323" s="4"/>
      <c r="M323" s="4"/>
      <c r="N323" s="4"/>
      <c r="P323" s="4"/>
      <c r="AC323" s="4"/>
    </row>
    <row r="324" spans="3:29" ht="12.75" customHeight="1">
      <c r="C324" s="41"/>
      <c r="D324" s="4" t="s">
        <v>506</v>
      </c>
      <c r="F324" s="4"/>
      <c r="M324" s="4"/>
      <c r="N324" s="4"/>
      <c r="P324" s="4"/>
      <c r="AC324" s="4"/>
    </row>
    <row r="325" spans="3:29" ht="12.75" customHeight="1">
      <c r="D325" s="21" t="s">
        <v>507</v>
      </c>
      <c r="F325" s="4"/>
      <c r="M325" s="4"/>
      <c r="N325" s="4"/>
      <c r="P325" s="4"/>
      <c r="AC325" s="4"/>
    </row>
    <row r="326" spans="3:29" ht="12.75" customHeight="1">
      <c r="C326" t="s">
        <v>528</v>
      </c>
      <c r="D326" s="4"/>
      <c r="F326" s="4"/>
      <c r="M326" s="4"/>
      <c r="N326" s="4"/>
      <c r="P326" s="4"/>
      <c r="AC326" s="4"/>
    </row>
    <row r="327" spans="3:29" ht="12.75" customHeight="1">
      <c r="D327" s="4" t="s">
        <v>508</v>
      </c>
      <c r="F327" s="4"/>
      <c r="M327" s="4"/>
      <c r="N327" s="4"/>
      <c r="P327" s="4"/>
      <c r="AC327" s="4"/>
    </row>
    <row r="328" spans="3:29" ht="12.75" customHeight="1">
      <c r="C328" t="s">
        <v>509</v>
      </c>
      <c r="F328" s="4"/>
      <c r="M328" s="4"/>
      <c r="N328" s="4"/>
      <c r="P328" s="4"/>
      <c r="AC328" s="4"/>
    </row>
    <row r="329" spans="3:29" ht="12.75" customHeight="1">
      <c r="D329" s="20" t="s">
        <v>510</v>
      </c>
      <c r="F329" s="4"/>
      <c r="M329" s="4"/>
      <c r="N329" s="4"/>
      <c r="P329" s="4"/>
      <c r="AC329" s="4"/>
    </row>
    <row r="330" spans="3:29" ht="12.75" customHeight="1">
      <c r="D330" s="20" t="s">
        <v>511</v>
      </c>
      <c r="F330" s="4"/>
      <c r="M330" s="4"/>
      <c r="N330" s="4"/>
      <c r="P330" s="4"/>
      <c r="AC330" s="4"/>
    </row>
    <row r="331" spans="3:29" ht="12.75" customHeight="1">
      <c r="D331" s="20" t="s">
        <v>512</v>
      </c>
      <c r="F331" s="4"/>
      <c r="M331" s="4"/>
      <c r="N331" s="4"/>
      <c r="P331" s="4"/>
      <c r="AC331" s="4"/>
    </row>
    <row r="332" spans="3:29" ht="12.75" customHeight="1">
      <c r="D332" s="51" t="s">
        <v>513</v>
      </c>
      <c r="F332" t="s">
        <v>1836</v>
      </c>
      <c r="M332" s="4"/>
      <c r="N332" s="4"/>
      <c r="P332" s="4"/>
      <c r="AC332" s="4"/>
    </row>
    <row r="333" spans="3:29" ht="12.75" customHeight="1">
      <c r="D333" s="51"/>
      <c r="F333" s="4"/>
      <c r="M333" s="4"/>
      <c r="N333" s="4"/>
      <c r="P333" s="4"/>
      <c r="AC333" s="4"/>
    </row>
    <row r="334" spans="3:29" ht="12.75" customHeight="1">
      <c r="C334" t="s">
        <v>1811</v>
      </c>
      <c r="F334" s="4"/>
      <c r="M334" s="4"/>
      <c r="N334" s="4"/>
      <c r="P334" s="4"/>
      <c r="AC334" s="4"/>
    </row>
    <row r="335" spans="3:29" ht="12.75" customHeight="1">
      <c r="C335" t="s">
        <v>1812</v>
      </c>
      <c r="F335" s="4"/>
      <c r="M335" s="4"/>
      <c r="N335" s="4"/>
      <c r="P335" s="4"/>
      <c r="AC335" s="4"/>
    </row>
    <row r="336" spans="3:29" ht="12.75" customHeight="1">
      <c r="F336" s="4"/>
      <c r="M336" s="4"/>
      <c r="N336" s="4"/>
      <c r="P336" s="4"/>
      <c r="AC336" s="4"/>
    </row>
    <row r="337" spans="3:29" ht="12.75" customHeight="1">
      <c r="F337" s="4"/>
      <c r="M337" s="4"/>
      <c r="N337" s="4"/>
      <c r="P337" s="4"/>
      <c r="AC337" s="4"/>
    </row>
    <row r="338" spans="3:29" ht="12.75" customHeight="1">
      <c r="C338" s="4" t="s">
        <v>739</v>
      </c>
      <c r="F338" s="4"/>
      <c r="M338" s="4"/>
      <c r="N338" s="4"/>
      <c r="P338" s="4"/>
      <c r="AC338" s="4"/>
    </row>
    <row r="339" spans="3:29" ht="12.75" customHeight="1">
      <c r="F339" s="4"/>
      <c r="M339" s="4"/>
      <c r="N339" s="4"/>
      <c r="P339" s="4"/>
      <c r="AC339" s="4"/>
    </row>
    <row r="340" spans="3:29" ht="12.75" customHeight="1">
      <c r="C340" t="s">
        <v>1813</v>
      </c>
      <c r="F340" s="4"/>
      <c r="M340" s="4"/>
      <c r="N340" s="4"/>
      <c r="P340" s="4"/>
      <c r="AC340" s="4"/>
    </row>
    <row r="341" spans="3:29" ht="12.75" customHeight="1">
      <c r="C341" t="s">
        <v>1814</v>
      </c>
      <c r="F341" s="4"/>
      <c r="M341" s="4"/>
      <c r="N341" s="4"/>
      <c r="P341" s="4"/>
      <c r="AC341" s="4"/>
    </row>
    <row r="342" spans="3:29" ht="12.75" customHeight="1">
      <c r="C342" t="s">
        <v>568</v>
      </c>
      <c r="F342" s="4"/>
      <c r="M342" s="4"/>
      <c r="N342" s="4"/>
      <c r="P342" s="4"/>
      <c r="AC342" s="4"/>
    </row>
    <row r="343" spans="3:29" ht="12.75" customHeight="1">
      <c r="D343" s="55" t="s">
        <v>565</v>
      </c>
      <c r="F343" s="4"/>
      <c r="M343" s="4"/>
      <c r="N343" s="4"/>
      <c r="P343" s="4"/>
      <c r="AC343" s="4"/>
    </row>
    <row r="344" spans="3:29" ht="12.75" customHeight="1">
      <c r="C344" t="s">
        <v>798</v>
      </c>
      <c r="F344" s="4"/>
      <c r="M344" s="4"/>
      <c r="N344" s="4"/>
      <c r="P344" s="4"/>
      <c r="AC344" s="4"/>
    </row>
    <row r="345" spans="3:29" ht="12.75" customHeight="1">
      <c r="C345" t="s">
        <v>566</v>
      </c>
      <c r="F345" s="4"/>
      <c r="M345" s="4"/>
      <c r="N345" s="4"/>
      <c r="P345" s="4"/>
      <c r="AC345" s="4"/>
    </row>
    <row r="346" spans="3:29" ht="12.75" customHeight="1">
      <c r="D346" s="21" t="s">
        <v>567</v>
      </c>
      <c r="F346" s="4"/>
      <c r="M346" s="4"/>
      <c r="N346" s="4"/>
      <c r="P346" s="4"/>
      <c r="AC346" s="4"/>
    </row>
    <row r="347" spans="3:29" ht="12.75" customHeight="1">
      <c r="C347" t="s">
        <v>729</v>
      </c>
      <c r="F347" s="4"/>
      <c r="M347" s="4"/>
      <c r="N347" s="4"/>
      <c r="P347" s="4"/>
      <c r="AC347" s="4"/>
    </row>
    <row r="348" spans="3:29" ht="12.75" customHeight="1">
      <c r="F348" s="4"/>
      <c r="M348" s="4"/>
      <c r="N348" s="4"/>
      <c r="P348" s="4"/>
      <c r="AC348" s="4"/>
    </row>
    <row r="349" spans="3:29" ht="12.75" customHeight="1">
      <c r="C349" t="s">
        <v>1955</v>
      </c>
      <c r="F349" s="4"/>
      <c r="M349" s="4"/>
      <c r="N349" s="4"/>
      <c r="P349" s="4"/>
      <c r="AC349" s="4"/>
    </row>
    <row r="350" spans="3:29" ht="12.75" customHeight="1">
      <c r="F350" s="4"/>
      <c r="M350" s="4"/>
      <c r="N350" s="4"/>
      <c r="P350" s="4"/>
      <c r="AC350" s="4"/>
    </row>
    <row r="351" spans="3:29" ht="12.75" customHeight="1">
      <c r="F351" s="4"/>
      <c r="M351" s="4"/>
      <c r="N351" s="4"/>
      <c r="P351" s="4"/>
      <c r="AC351" s="4"/>
    </row>
    <row r="352" spans="3:29" ht="12.75" customHeight="1">
      <c r="F352" s="4"/>
      <c r="M352" s="4"/>
      <c r="N352" s="4"/>
      <c r="P352" s="4"/>
      <c r="AC352" s="4"/>
    </row>
    <row r="353" spans="3:29" ht="12.75" customHeight="1">
      <c r="F353" s="4"/>
      <c r="M353" s="4"/>
      <c r="N353" s="4"/>
      <c r="P353" s="4"/>
      <c r="AC353" s="4"/>
    </row>
    <row r="354" spans="3:29" ht="12.75" customHeight="1">
      <c r="F354" s="4"/>
      <c r="M354" t="s">
        <v>1838</v>
      </c>
      <c r="P354" s="4"/>
      <c r="AC354" s="4"/>
    </row>
    <row r="355" spans="3:29" ht="12.75" customHeight="1">
      <c r="C355" s="9"/>
      <c r="F355" s="4"/>
      <c r="P355" s="4"/>
      <c r="AC355" s="4"/>
    </row>
    <row r="356" spans="3:29" ht="12.75" customHeight="1">
      <c r="C356" s="9" t="s">
        <v>1823</v>
      </c>
      <c r="F356" s="4"/>
      <c r="P356" s="4"/>
      <c r="AC356" s="4"/>
    </row>
    <row r="357" spans="3:29" ht="12.75" customHeight="1">
      <c r="F357" s="4"/>
      <c r="M357" s="4"/>
      <c r="N357" s="4"/>
      <c r="P357" s="4"/>
      <c r="AC357" s="4"/>
    </row>
    <row r="358" spans="3:29" ht="12.75" customHeight="1">
      <c r="C358" t="s">
        <v>1919</v>
      </c>
      <c r="F358" s="4"/>
      <c r="M358" s="4"/>
      <c r="N358" s="4"/>
      <c r="P358" s="4"/>
      <c r="AC358" s="4"/>
    </row>
    <row r="359" spans="3:29" ht="12.75" customHeight="1">
      <c r="C359" t="s">
        <v>882</v>
      </c>
      <c r="F359" s="4"/>
      <c r="M359" s="4"/>
      <c r="N359" s="4"/>
      <c r="P359" s="4"/>
      <c r="AC359" s="4"/>
    </row>
    <row r="360" spans="3:29" ht="12.75" customHeight="1">
      <c r="F360" s="4"/>
      <c r="M360" s="4"/>
      <c r="N360" s="4"/>
      <c r="P360" s="4"/>
      <c r="AC360" s="4"/>
    </row>
    <row r="361" spans="3:29" ht="12.75" customHeight="1">
      <c r="C361" t="s">
        <v>1837</v>
      </c>
      <c r="F361" s="4"/>
      <c r="M361" s="4"/>
      <c r="N361" s="4"/>
      <c r="P361" s="4"/>
      <c r="AC361" s="4"/>
    </row>
    <row r="362" spans="3:29" ht="12.75" customHeight="1">
      <c r="F362" s="4"/>
      <c r="M362" s="4"/>
      <c r="N362" s="4"/>
      <c r="P362" s="4"/>
      <c r="AC362" s="4"/>
    </row>
    <row r="363" spans="3:29" ht="12.75" customHeight="1">
      <c r="C363" t="s">
        <v>799</v>
      </c>
      <c r="F363" s="4"/>
      <c r="M363" s="4"/>
      <c r="N363" s="4"/>
      <c r="P363" s="4"/>
      <c r="AC363" s="4"/>
    </row>
    <row r="364" spans="3:29" ht="12.75" customHeight="1">
      <c r="C364" t="s">
        <v>837</v>
      </c>
      <c r="F364" s="4"/>
      <c r="G364" s="4"/>
      <c r="H364" s="4"/>
      <c r="I364" s="4"/>
      <c r="J364" s="4"/>
      <c r="K364" s="4"/>
      <c r="L364" s="4"/>
      <c r="M364" s="4"/>
      <c r="N364" s="4"/>
      <c r="O364" s="4"/>
      <c r="P364" s="4"/>
      <c r="Q364" s="4"/>
      <c r="R364" s="4"/>
    </row>
    <row r="365" spans="3:29" ht="12.75" customHeight="1">
      <c r="D365" s="4" t="s">
        <v>601</v>
      </c>
      <c r="F365" s="4"/>
      <c r="G365" s="4"/>
      <c r="H365" s="4"/>
      <c r="I365" s="4"/>
      <c r="J365" s="4"/>
      <c r="K365" s="4"/>
      <c r="L365" s="4"/>
      <c r="M365" s="4"/>
      <c r="N365" s="4"/>
      <c r="O365" s="4"/>
      <c r="P365" s="4"/>
      <c r="Q365" s="4"/>
      <c r="R365" s="4"/>
    </row>
    <row r="366" spans="3:29" ht="12.75" customHeight="1">
      <c r="D366" t="s">
        <v>602</v>
      </c>
      <c r="F366" s="4"/>
      <c r="G366" s="4"/>
      <c r="H366" s="4"/>
      <c r="I366" s="4"/>
      <c r="J366" s="4"/>
      <c r="K366" s="4"/>
      <c r="L366" s="4"/>
      <c r="M366" s="4"/>
      <c r="N366" s="4"/>
      <c r="O366" s="4"/>
      <c r="P366" s="4"/>
      <c r="Q366" s="4"/>
      <c r="R366" s="4"/>
    </row>
    <row r="367" spans="3:29" ht="12.75" customHeight="1">
      <c r="D367" t="s">
        <v>600</v>
      </c>
      <c r="F367" s="4"/>
      <c r="G367" s="4"/>
      <c r="H367" s="4"/>
      <c r="I367" s="4"/>
      <c r="J367" s="4"/>
      <c r="K367" s="4"/>
      <c r="L367" s="4"/>
      <c r="M367" s="4"/>
      <c r="N367" s="4"/>
      <c r="O367" s="4"/>
      <c r="P367" s="4"/>
      <c r="Q367" s="4"/>
      <c r="R367" s="4"/>
    </row>
    <row r="368" spans="3:29" ht="12.75" customHeight="1">
      <c r="D368" t="s">
        <v>603</v>
      </c>
      <c r="F368" s="4"/>
      <c r="G368" s="4"/>
      <c r="H368" s="4"/>
      <c r="I368" s="4"/>
      <c r="J368" s="4"/>
      <c r="K368" s="4"/>
      <c r="L368" s="4"/>
      <c r="M368" s="4"/>
      <c r="N368" s="4"/>
      <c r="O368" s="4"/>
      <c r="P368" s="4"/>
      <c r="Q368" s="4"/>
      <c r="R368" s="4"/>
    </row>
    <row r="369" spans="3:18" ht="12.75" customHeight="1">
      <c r="D369" t="s">
        <v>604</v>
      </c>
      <c r="F369" s="4"/>
      <c r="G369" s="4"/>
      <c r="H369" s="4"/>
      <c r="I369" s="4"/>
      <c r="J369" s="4"/>
      <c r="K369" s="4"/>
      <c r="L369" s="4"/>
      <c r="M369" s="4"/>
      <c r="N369" s="4"/>
      <c r="O369" s="4"/>
      <c r="P369" s="4"/>
      <c r="Q369" s="4"/>
      <c r="R369" s="4"/>
    </row>
    <row r="370" spans="3:18" ht="12.75" customHeight="1">
      <c r="D370" t="s">
        <v>605</v>
      </c>
      <c r="F370" s="4"/>
      <c r="G370" s="4"/>
      <c r="H370" s="4"/>
      <c r="I370" s="4"/>
      <c r="J370" s="4"/>
      <c r="K370" s="4"/>
      <c r="L370" s="4"/>
      <c r="M370" s="4"/>
      <c r="N370" s="4"/>
      <c r="O370" s="4"/>
      <c r="P370" s="4"/>
      <c r="Q370" s="4"/>
      <c r="R370" s="4"/>
    </row>
    <row r="371" spans="3:18" ht="12.75" customHeight="1">
      <c r="C371" t="s">
        <v>743</v>
      </c>
      <c r="F371" s="4"/>
      <c r="G371" s="4"/>
      <c r="H371" s="4"/>
      <c r="I371" s="4"/>
      <c r="J371" s="4"/>
      <c r="K371" s="4"/>
      <c r="L371" s="4"/>
      <c r="M371" s="4"/>
      <c r="N371" s="4"/>
      <c r="O371" s="4"/>
      <c r="P371" s="4"/>
      <c r="Q371" s="4"/>
      <c r="R371" s="4"/>
    </row>
    <row r="372" spans="3:18" ht="12.75" customHeight="1">
      <c r="D372" t="s">
        <v>606</v>
      </c>
      <c r="F372" s="4"/>
      <c r="G372" s="4"/>
      <c r="H372" s="4"/>
      <c r="I372" s="4"/>
      <c r="J372" s="4"/>
      <c r="K372" s="4"/>
      <c r="L372" s="4"/>
      <c r="M372" s="4"/>
      <c r="N372" s="4"/>
      <c r="O372" s="4"/>
      <c r="P372" s="4"/>
      <c r="Q372" s="4"/>
      <c r="R372" s="4"/>
    </row>
    <row r="373" spans="3:18" ht="12.75" customHeight="1">
      <c r="D373" t="s">
        <v>607</v>
      </c>
      <c r="F373" s="4"/>
      <c r="G373" s="4"/>
      <c r="H373" s="4"/>
      <c r="I373" s="4"/>
      <c r="J373" s="4"/>
      <c r="K373" s="4"/>
      <c r="L373" s="4"/>
      <c r="M373" s="4"/>
      <c r="N373" s="4"/>
      <c r="O373" s="4"/>
      <c r="P373" s="4"/>
      <c r="Q373" s="4"/>
      <c r="R373" s="4"/>
    </row>
    <row r="374" spans="3:18" ht="12.75" customHeight="1">
      <c r="D374" s="21" t="s">
        <v>760</v>
      </c>
      <c r="F374" s="4"/>
      <c r="G374" s="4"/>
      <c r="H374" s="4"/>
      <c r="I374" s="4"/>
      <c r="J374" s="4"/>
      <c r="K374" s="4"/>
      <c r="L374" s="4"/>
      <c r="M374" s="4"/>
      <c r="N374" s="4"/>
      <c r="O374" s="4"/>
      <c r="P374" s="4"/>
      <c r="Q374" s="4"/>
      <c r="R374" s="4"/>
    </row>
    <row r="375" spans="3:18" ht="12.75" customHeight="1">
      <c r="F375" s="4"/>
      <c r="G375" s="4"/>
      <c r="H375" s="4"/>
      <c r="I375" s="4"/>
      <c r="J375" s="4"/>
      <c r="K375" s="4"/>
      <c r="L375" s="4"/>
      <c r="M375" s="4"/>
      <c r="N375" s="4"/>
      <c r="O375" s="4"/>
      <c r="P375" s="4"/>
      <c r="Q375" s="4"/>
      <c r="R375" s="4"/>
    </row>
    <row r="376" spans="3:18" ht="12.75" customHeight="1">
      <c r="C376" t="s">
        <v>744</v>
      </c>
      <c r="F376" s="4"/>
      <c r="G376" s="4"/>
      <c r="H376" s="4"/>
      <c r="I376" s="4"/>
      <c r="J376" s="4"/>
      <c r="K376" s="4"/>
      <c r="L376" s="4"/>
      <c r="M376" s="4"/>
      <c r="N376" s="4"/>
      <c r="O376" s="4"/>
      <c r="P376" s="4"/>
      <c r="Q376" s="4"/>
      <c r="R376" s="4"/>
    </row>
    <row r="377" spans="3:18" ht="12.75" customHeight="1">
      <c r="C377" s="4"/>
      <c r="D377" s="4" t="s">
        <v>571</v>
      </c>
      <c r="E377" s="4"/>
      <c r="F377" s="4"/>
      <c r="G377" s="4"/>
      <c r="H377" s="4"/>
      <c r="I377" s="4"/>
      <c r="J377" s="4"/>
      <c r="K377" s="4"/>
      <c r="L377" s="4"/>
      <c r="M377" s="4"/>
      <c r="N377" s="4"/>
      <c r="O377" s="4"/>
      <c r="P377" s="4"/>
      <c r="Q377" s="4"/>
      <c r="R377" s="4"/>
    </row>
    <row r="378" spans="3:18" ht="12.75" customHeight="1">
      <c r="C378" s="4"/>
      <c r="D378" s="4" t="s">
        <v>539</v>
      </c>
      <c r="E378" s="4"/>
      <c r="F378" s="4"/>
      <c r="G378" s="4"/>
      <c r="H378" s="4"/>
      <c r="I378" s="4"/>
      <c r="J378" s="4"/>
      <c r="K378" s="4"/>
      <c r="L378" s="4"/>
      <c r="M378" s="4"/>
      <c r="O378" s="4"/>
      <c r="P378" s="4"/>
      <c r="Q378" s="4"/>
      <c r="R378" s="4"/>
    </row>
    <row r="379" spans="3:18" ht="12.75" customHeight="1">
      <c r="C379" s="4"/>
      <c r="D379" s="4" t="s">
        <v>549</v>
      </c>
      <c r="E379" s="4"/>
      <c r="F379" s="4"/>
      <c r="G379" s="4"/>
      <c r="H379" s="4"/>
      <c r="I379" s="4"/>
      <c r="J379" s="4"/>
      <c r="L379" s="4"/>
      <c r="M379" s="4"/>
      <c r="N379" s="4"/>
      <c r="O379" s="4"/>
      <c r="P379" s="4"/>
      <c r="Q379" s="4"/>
      <c r="R379" s="4"/>
    </row>
    <row r="380" spans="3:18" ht="12.75" customHeight="1">
      <c r="C380" s="4" t="s">
        <v>873</v>
      </c>
      <c r="D380" s="4"/>
      <c r="E380" s="4"/>
      <c r="F380" s="4"/>
      <c r="G380" s="4"/>
      <c r="H380" s="4"/>
      <c r="I380" s="4"/>
      <c r="J380" s="4"/>
      <c r="L380" s="4"/>
      <c r="M380" s="50"/>
      <c r="N380" s="4"/>
      <c r="O380" s="4"/>
      <c r="P380" s="4"/>
      <c r="Q380" s="4"/>
      <c r="R380" s="4"/>
    </row>
    <row r="381" spans="3:18" ht="12.75" customHeight="1">
      <c r="C381" s="4"/>
      <c r="D381" s="4" t="s">
        <v>569</v>
      </c>
      <c r="E381" s="4"/>
      <c r="F381" s="4"/>
      <c r="G381" s="4"/>
      <c r="H381" s="4"/>
      <c r="I381" s="4"/>
      <c r="J381" s="4"/>
      <c r="L381" s="4"/>
      <c r="M381" s="4"/>
      <c r="N381" s="4"/>
      <c r="O381" s="4"/>
      <c r="P381" s="4"/>
      <c r="Q381" s="4"/>
      <c r="R381" s="4"/>
    </row>
    <row r="382" spans="3:18" ht="12.75" customHeight="1">
      <c r="C382" s="4"/>
      <c r="D382" s="4" t="s">
        <v>570</v>
      </c>
      <c r="E382" s="4"/>
      <c r="F382" s="4"/>
      <c r="G382" s="4"/>
      <c r="H382" s="4"/>
      <c r="I382" s="4"/>
      <c r="J382" s="4"/>
      <c r="L382" s="4"/>
      <c r="M382" s="4"/>
      <c r="N382" s="4"/>
      <c r="O382" s="4"/>
      <c r="P382" s="4"/>
      <c r="Q382" s="4"/>
      <c r="R382" s="4"/>
    </row>
    <row r="383" spans="3:18" ht="12.75" customHeight="1">
      <c r="C383" s="4"/>
      <c r="D383" s="4" t="s">
        <v>581</v>
      </c>
      <c r="E383" s="4"/>
      <c r="F383" s="4"/>
      <c r="G383" s="4"/>
      <c r="H383" s="4"/>
      <c r="I383" s="4"/>
      <c r="J383" s="4"/>
      <c r="L383" s="4"/>
      <c r="M383" s="4"/>
      <c r="N383" s="4"/>
      <c r="O383" s="4"/>
      <c r="P383" s="4"/>
      <c r="Q383" s="4"/>
      <c r="R383" s="4"/>
    </row>
    <row r="384" spans="3:18" ht="12.75" customHeight="1">
      <c r="C384" s="4"/>
      <c r="D384" s="4" t="s">
        <v>582</v>
      </c>
      <c r="E384" s="4"/>
      <c r="F384" s="4"/>
      <c r="G384" s="4"/>
      <c r="H384" s="4"/>
      <c r="I384" s="4"/>
      <c r="J384" s="4"/>
      <c r="L384" s="4"/>
      <c r="M384" s="4"/>
      <c r="N384" s="4"/>
      <c r="O384" s="4"/>
      <c r="P384" s="4"/>
      <c r="Q384" s="4"/>
      <c r="R384" s="4"/>
    </row>
    <row r="385" spans="3:18" ht="12.75" customHeight="1">
      <c r="C385" s="4"/>
      <c r="D385" s="4" t="s">
        <v>583</v>
      </c>
      <c r="E385" s="4"/>
      <c r="F385" s="4"/>
      <c r="G385" s="4"/>
      <c r="H385" s="4"/>
      <c r="I385" s="4"/>
      <c r="J385" s="4"/>
      <c r="K385" s="4"/>
      <c r="L385" s="4"/>
      <c r="M385" s="4"/>
      <c r="N385" s="4"/>
      <c r="O385" s="4"/>
      <c r="P385" s="4"/>
      <c r="Q385" s="4"/>
      <c r="R385" s="4"/>
    </row>
    <row r="386" spans="3:18" ht="12.75" customHeight="1">
      <c r="C386" s="4"/>
      <c r="D386" s="4" t="s">
        <v>584</v>
      </c>
      <c r="E386" s="4"/>
      <c r="F386" s="4"/>
      <c r="G386" s="4"/>
      <c r="H386" s="4"/>
      <c r="I386" s="4"/>
      <c r="J386" s="4"/>
      <c r="K386" s="4"/>
      <c r="L386" s="4"/>
      <c r="M386" s="4"/>
      <c r="N386" s="4"/>
      <c r="O386" s="4"/>
      <c r="P386" s="4"/>
      <c r="Q386" s="4"/>
      <c r="R386" s="4"/>
    </row>
    <row r="387" spans="3:18" ht="12.75" customHeight="1">
      <c r="C387" s="4"/>
      <c r="D387" s="4" t="s">
        <v>585</v>
      </c>
      <c r="E387" s="4"/>
      <c r="F387" s="4"/>
      <c r="G387" s="4"/>
      <c r="H387" s="4"/>
      <c r="I387" s="4"/>
      <c r="J387" s="4"/>
      <c r="K387" s="4"/>
      <c r="L387" s="4"/>
      <c r="M387" s="4"/>
      <c r="N387" s="4"/>
      <c r="O387" s="4"/>
      <c r="P387" s="4"/>
      <c r="Q387" s="4"/>
      <c r="R387" s="4"/>
    </row>
    <row r="388" spans="3:18" ht="12.75" customHeight="1">
      <c r="C388" s="4"/>
      <c r="D388" s="4" t="s">
        <v>586</v>
      </c>
      <c r="E388" s="4"/>
      <c r="F388" s="4"/>
      <c r="G388" s="4"/>
      <c r="H388" s="4"/>
      <c r="I388" s="4"/>
      <c r="J388" s="4"/>
      <c r="K388" s="4"/>
      <c r="L388" s="4"/>
      <c r="M388" s="4"/>
      <c r="N388" s="4"/>
      <c r="O388" s="4"/>
      <c r="P388" s="4"/>
      <c r="Q388" s="4"/>
      <c r="R388" s="4"/>
    </row>
    <row r="389" spans="3:18" ht="12.75" customHeight="1">
      <c r="C389" s="4"/>
      <c r="D389" s="4" t="s">
        <v>587</v>
      </c>
      <c r="E389" s="4"/>
      <c r="F389" s="4"/>
      <c r="G389" s="4"/>
      <c r="H389" s="4"/>
      <c r="I389" s="4"/>
      <c r="J389" s="4"/>
      <c r="K389" s="4"/>
      <c r="L389" s="4"/>
      <c r="M389" s="4"/>
      <c r="N389" s="4"/>
      <c r="O389" s="4"/>
      <c r="P389" s="4"/>
      <c r="Q389" s="4"/>
      <c r="R389" s="4"/>
    </row>
    <row r="390" spans="3:18" ht="12.75" customHeight="1">
      <c r="C390" s="4"/>
      <c r="D390" s="4" t="s">
        <v>588</v>
      </c>
      <c r="E390" s="4"/>
      <c r="F390" s="4"/>
      <c r="G390" s="4"/>
      <c r="H390" s="4"/>
      <c r="I390" s="4"/>
      <c r="J390" s="4"/>
      <c r="K390" s="4"/>
      <c r="L390" s="4"/>
      <c r="M390" s="4"/>
      <c r="N390" s="4"/>
      <c r="O390" s="4"/>
      <c r="P390" s="4"/>
      <c r="Q390" s="4"/>
      <c r="R390" s="4"/>
    </row>
    <row r="391" spans="3:18" ht="12.75" customHeight="1">
      <c r="C391" s="4" t="s">
        <v>736</v>
      </c>
      <c r="E391" s="4"/>
      <c r="F391" s="4"/>
      <c r="G391" s="4"/>
      <c r="H391" s="4"/>
      <c r="I391" s="4"/>
      <c r="J391" s="4"/>
      <c r="K391" s="4"/>
      <c r="L391" s="4"/>
      <c r="M391" s="4"/>
      <c r="N391" s="4"/>
      <c r="O391" s="4"/>
      <c r="P391" s="4"/>
      <c r="Q391" s="4"/>
      <c r="R391" s="4"/>
    </row>
    <row r="392" spans="3:18" ht="12.75" customHeight="1">
      <c r="C392" s="4"/>
      <c r="D392" s="4" t="s">
        <v>589</v>
      </c>
      <c r="E392" s="4"/>
      <c r="F392" s="4"/>
      <c r="G392" s="4"/>
      <c r="H392" s="4"/>
      <c r="I392" s="4"/>
      <c r="J392" s="4"/>
      <c r="K392" s="4"/>
      <c r="L392" s="4"/>
      <c r="M392" s="4"/>
      <c r="N392" s="4"/>
      <c r="O392" s="4"/>
      <c r="P392" s="4"/>
      <c r="Q392" s="4"/>
      <c r="R392" s="4"/>
    </row>
    <row r="393" spans="3:18" ht="12.75" customHeight="1">
      <c r="C393" s="4"/>
      <c r="D393" s="4" t="s">
        <v>590</v>
      </c>
      <c r="E393" s="4"/>
      <c r="F393" s="4"/>
      <c r="G393" s="4"/>
      <c r="H393" s="4"/>
      <c r="I393" s="4"/>
      <c r="J393" s="4"/>
      <c r="K393" s="4"/>
      <c r="L393" s="4"/>
      <c r="M393" s="4"/>
      <c r="N393" s="4"/>
      <c r="O393" s="4"/>
      <c r="P393" s="4"/>
      <c r="Q393" s="4"/>
      <c r="R393" s="4"/>
    </row>
    <row r="394" spans="3:18" ht="12.75" customHeight="1">
      <c r="C394" s="4"/>
      <c r="D394" s="4"/>
      <c r="E394" s="4"/>
      <c r="F394" s="4"/>
      <c r="G394" s="4"/>
      <c r="H394" s="4"/>
      <c r="I394" s="4"/>
      <c r="J394" s="4"/>
      <c r="K394" s="4"/>
      <c r="L394" s="4"/>
      <c r="M394" s="4"/>
      <c r="N394" s="4"/>
      <c r="O394" s="4"/>
      <c r="P394" s="4"/>
      <c r="Q394" s="4"/>
      <c r="R394" s="4"/>
    </row>
    <row r="395" spans="3:18" ht="12.75" customHeight="1">
      <c r="C395" t="s">
        <v>874</v>
      </c>
      <c r="F395" s="4"/>
      <c r="G395" s="4"/>
      <c r="H395" s="4"/>
      <c r="I395" s="4"/>
      <c r="J395" s="4"/>
      <c r="K395" s="4"/>
      <c r="L395" s="4"/>
      <c r="M395" s="4"/>
      <c r="N395" s="4"/>
      <c r="O395" s="4"/>
      <c r="P395" s="4"/>
      <c r="Q395" s="4"/>
      <c r="R395" s="4"/>
    </row>
    <row r="396" spans="3:18" ht="12.75" customHeight="1">
      <c r="D396" t="s">
        <v>435</v>
      </c>
      <c r="F396" s="4"/>
      <c r="G396" s="4"/>
      <c r="H396" s="4"/>
      <c r="I396" s="4"/>
      <c r="J396" s="4"/>
      <c r="K396" s="4"/>
      <c r="L396" s="4"/>
      <c r="M396" s="4"/>
      <c r="N396" s="4"/>
      <c r="O396" s="4"/>
      <c r="P396" s="4"/>
      <c r="Q396" s="4"/>
      <c r="R396" s="4"/>
    </row>
    <row r="397" spans="3:18" ht="12.75" customHeight="1">
      <c r="C397" s="41" t="s">
        <v>572</v>
      </c>
      <c r="F397" s="4"/>
      <c r="G397" s="4"/>
      <c r="H397" s="4"/>
      <c r="I397" s="4"/>
      <c r="J397" s="4"/>
      <c r="K397" s="4"/>
      <c r="L397" s="4"/>
      <c r="M397" s="4"/>
      <c r="N397" s="4"/>
      <c r="O397" s="4"/>
      <c r="P397" s="4"/>
      <c r="Q397" s="4"/>
      <c r="R397" s="4"/>
    </row>
    <row r="398" spans="3:18" ht="12.75" customHeight="1">
      <c r="D398" t="s">
        <v>446</v>
      </c>
      <c r="F398" s="4"/>
      <c r="G398" s="4"/>
      <c r="H398" s="4"/>
      <c r="I398" s="4"/>
      <c r="J398" s="4"/>
      <c r="K398" s="4"/>
      <c r="L398" s="4"/>
      <c r="M398" s="4"/>
      <c r="N398" s="4"/>
      <c r="O398" s="4"/>
      <c r="P398" s="4"/>
      <c r="Q398" s="4"/>
      <c r="R398" s="4"/>
    </row>
    <row r="399" spans="3:18" ht="12.75" customHeight="1">
      <c r="C399" t="s">
        <v>573</v>
      </c>
      <c r="F399" s="4"/>
      <c r="G399" s="4"/>
      <c r="H399" s="4"/>
      <c r="I399" s="4"/>
      <c r="J399" s="4"/>
      <c r="K399" s="4"/>
      <c r="L399" s="4"/>
      <c r="M399" s="4"/>
      <c r="N399" s="4"/>
      <c r="O399" s="4"/>
      <c r="P399" s="4"/>
      <c r="Q399" s="4"/>
      <c r="R399" s="4"/>
    </row>
    <row r="400" spans="3:18" ht="12.75" customHeight="1">
      <c r="D400" s="4" t="s">
        <v>448</v>
      </c>
      <c r="F400" s="4"/>
      <c r="G400" s="4"/>
      <c r="H400" s="4"/>
      <c r="I400" s="4"/>
      <c r="J400" s="4"/>
      <c r="K400" s="4"/>
      <c r="L400" s="4"/>
      <c r="M400" s="4"/>
      <c r="N400" s="4"/>
      <c r="O400" s="4"/>
      <c r="P400" s="4"/>
      <c r="Q400" s="4"/>
      <c r="R400" s="4"/>
    </row>
    <row r="401" spans="3:18" ht="12.75" customHeight="1">
      <c r="D401" s="4" t="s">
        <v>449</v>
      </c>
      <c r="F401" s="4"/>
      <c r="G401" s="4"/>
      <c r="H401" s="4"/>
      <c r="I401" s="4"/>
      <c r="J401" s="4"/>
      <c r="K401" s="4"/>
      <c r="L401" s="4"/>
      <c r="M401" s="4"/>
      <c r="N401" s="4"/>
      <c r="O401" s="4"/>
      <c r="P401" s="4"/>
      <c r="Q401" s="4"/>
      <c r="R401" s="4"/>
    </row>
    <row r="402" spans="3:18" ht="12.75" customHeight="1">
      <c r="C402" t="s">
        <v>530</v>
      </c>
      <c r="D402" s="4"/>
      <c r="F402" s="4"/>
      <c r="G402" s="4"/>
      <c r="H402" s="4"/>
      <c r="I402" s="4"/>
      <c r="J402" s="4"/>
      <c r="K402" s="4"/>
      <c r="L402" s="4"/>
      <c r="M402" s="4"/>
      <c r="N402" s="4"/>
      <c r="O402" s="4"/>
      <c r="P402" s="4"/>
      <c r="Q402" s="4"/>
      <c r="R402" s="4"/>
    </row>
    <row r="403" spans="3:18" ht="12.75" customHeight="1">
      <c r="D403" s="4" t="s">
        <v>465</v>
      </c>
      <c r="F403" s="4"/>
      <c r="G403" s="4"/>
      <c r="H403" s="4"/>
      <c r="I403" s="4"/>
      <c r="J403" s="4"/>
      <c r="K403" s="4"/>
      <c r="L403" s="4"/>
      <c r="M403" s="4"/>
      <c r="N403" s="4"/>
      <c r="O403" s="4"/>
      <c r="P403" s="4"/>
      <c r="Q403" s="4"/>
      <c r="R403" s="4"/>
    </row>
    <row r="404" spans="3:18" ht="12.75" customHeight="1">
      <c r="C404" s="4" t="s">
        <v>800</v>
      </c>
      <c r="F404" s="4"/>
      <c r="G404" s="4"/>
      <c r="H404" s="4"/>
      <c r="I404" s="4"/>
      <c r="J404" s="4"/>
      <c r="K404" s="4"/>
      <c r="L404" s="4"/>
      <c r="M404" s="4"/>
      <c r="N404" s="4"/>
      <c r="O404" s="4"/>
      <c r="P404" s="4"/>
      <c r="Q404" s="4"/>
      <c r="R404" s="4"/>
    </row>
    <row r="405" spans="3:18" ht="12.75" customHeight="1">
      <c r="D405" s="4" t="s">
        <v>591</v>
      </c>
      <c r="K405" s="4"/>
      <c r="L405" s="4"/>
      <c r="M405" s="4"/>
      <c r="N405" s="4"/>
      <c r="O405" s="4"/>
      <c r="P405" s="4"/>
      <c r="Q405" s="4"/>
      <c r="R405" s="4"/>
    </row>
    <row r="406" spans="3:18" ht="12.75" customHeight="1">
      <c r="D406" s="4" t="s">
        <v>592</v>
      </c>
      <c r="L406" s="4"/>
      <c r="M406" s="4"/>
      <c r="N406" s="4"/>
      <c r="O406" s="4"/>
      <c r="P406" s="4"/>
      <c r="Q406" s="4"/>
      <c r="R406" s="4"/>
    </row>
    <row r="407" spans="3:18" ht="12.75" customHeight="1">
      <c r="C407" s="4"/>
      <c r="D407" s="4" t="s">
        <v>593</v>
      </c>
      <c r="L407" s="4"/>
      <c r="M407" s="4"/>
      <c r="N407" s="4"/>
      <c r="O407" s="4"/>
      <c r="P407" s="4"/>
      <c r="Q407" s="4"/>
      <c r="R407" s="4"/>
    </row>
    <row r="408" spans="3:18" ht="12.75" customHeight="1">
      <c r="C408" t="s">
        <v>745</v>
      </c>
      <c r="J408" s="4"/>
      <c r="L408" s="4"/>
      <c r="M408" s="4"/>
      <c r="N408" s="4"/>
      <c r="O408" s="4"/>
      <c r="P408" s="4"/>
      <c r="Q408" s="4"/>
      <c r="R408" s="4"/>
    </row>
    <row r="409" spans="3:18" ht="12.75" customHeight="1">
      <c r="C409" s="4"/>
      <c r="D409" s="4" t="s">
        <v>571</v>
      </c>
      <c r="L409" s="4"/>
      <c r="M409" s="4"/>
      <c r="N409" s="4"/>
      <c r="O409" s="4"/>
      <c r="P409" s="4"/>
      <c r="Q409" s="4"/>
      <c r="R409" s="4"/>
    </row>
    <row r="410" spans="3:18" ht="12.75" customHeight="1">
      <c r="C410" s="4"/>
      <c r="D410" s="4" t="s">
        <v>574</v>
      </c>
      <c r="L410" s="4"/>
      <c r="M410" s="4"/>
      <c r="N410" s="4"/>
      <c r="O410" s="4"/>
      <c r="P410" s="4"/>
      <c r="Q410" s="4"/>
      <c r="R410" s="4"/>
    </row>
    <row r="411" spans="3:18" ht="12.75" customHeight="1">
      <c r="C411" s="4"/>
      <c r="D411" s="4" t="s">
        <v>594</v>
      </c>
      <c r="F411" s="4"/>
      <c r="G411" s="4"/>
      <c r="H411" s="4"/>
      <c r="I411" s="4"/>
      <c r="J411" s="4"/>
      <c r="L411" s="4"/>
      <c r="M411" s="4"/>
      <c r="N411" s="4"/>
      <c r="O411" s="4"/>
      <c r="P411" s="4"/>
      <c r="Q411" s="4"/>
      <c r="R411" s="4"/>
    </row>
    <row r="412" spans="3:18" ht="12.75" customHeight="1">
      <c r="C412" s="4" t="s">
        <v>746</v>
      </c>
      <c r="F412" s="4"/>
      <c r="G412" s="4"/>
      <c r="H412" s="4"/>
      <c r="I412" s="4"/>
      <c r="J412" s="4"/>
      <c r="K412" s="4"/>
      <c r="L412" s="4"/>
      <c r="M412" s="4"/>
      <c r="N412" s="4"/>
      <c r="O412" s="4"/>
      <c r="P412" s="4"/>
      <c r="Q412" s="4"/>
      <c r="R412" s="4"/>
    </row>
    <row r="413" spans="3:18" ht="12.75" customHeight="1">
      <c r="C413" s="4"/>
      <c r="D413" s="4" t="s">
        <v>595</v>
      </c>
      <c r="F413" s="4"/>
      <c r="G413" s="4"/>
      <c r="H413" s="4"/>
      <c r="I413" s="4"/>
      <c r="J413" s="4"/>
      <c r="K413" s="4"/>
      <c r="L413" s="4"/>
      <c r="M413" s="4"/>
      <c r="N413" s="4"/>
      <c r="O413" s="4"/>
      <c r="P413" s="4"/>
      <c r="Q413" s="4"/>
      <c r="R413" s="4"/>
    </row>
    <row r="414" spans="3:18" ht="12.75" customHeight="1">
      <c r="C414" s="4"/>
      <c r="D414" s="4" t="s">
        <v>596</v>
      </c>
      <c r="F414" s="4"/>
      <c r="G414" s="4"/>
      <c r="H414" s="4"/>
      <c r="I414" s="4"/>
      <c r="J414" s="4"/>
      <c r="K414" s="4"/>
      <c r="L414" s="4"/>
      <c r="M414" s="4"/>
      <c r="N414" s="4"/>
      <c r="O414" s="4"/>
      <c r="P414" s="4"/>
      <c r="Q414" s="4"/>
      <c r="R414" s="4"/>
    </row>
    <row r="415" spans="3:18" ht="12.75" customHeight="1">
      <c r="C415" s="4"/>
      <c r="D415" s="4" t="s">
        <v>597</v>
      </c>
      <c r="E415" s="4"/>
      <c r="F415" s="4"/>
      <c r="G415" s="4"/>
      <c r="H415" s="4"/>
      <c r="I415" s="4"/>
      <c r="J415" s="4"/>
      <c r="K415" s="4"/>
      <c r="L415" s="4"/>
      <c r="M415" s="4"/>
      <c r="N415" s="4"/>
      <c r="O415" s="4"/>
      <c r="P415" s="4"/>
      <c r="Q415" s="4"/>
      <c r="R415" s="4"/>
    </row>
    <row r="416" spans="3:18" ht="12.75" customHeight="1">
      <c r="C416" s="4"/>
      <c r="D416" s="4" t="s">
        <v>598</v>
      </c>
      <c r="E416" s="4"/>
      <c r="F416" s="4"/>
      <c r="G416" s="4"/>
      <c r="H416" s="4"/>
      <c r="I416" s="4"/>
      <c r="J416" s="4"/>
      <c r="K416" s="4"/>
      <c r="L416" s="4"/>
      <c r="M416" t="s">
        <v>1839</v>
      </c>
      <c r="N416" s="4"/>
      <c r="O416" s="4"/>
      <c r="P416" s="4"/>
      <c r="Q416" s="4"/>
      <c r="R416" s="4"/>
    </row>
    <row r="417" spans="3:18" ht="12.75" customHeight="1">
      <c r="C417" s="4"/>
      <c r="D417" s="4" t="s">
        <v>610</v>
      </c>
      <c r="E417" s="4"/>
      <c r="F417" s="4"/>
      <c r="G417" s="4"/>
      <c r="H417" s="4"/>
      <c r="I417" s="4"/>
      <c r="J417" s="4"/>
      <c r="K417" s="4"/>
      <c r="L417" s="4"/>
      <c r="M417" s="4"/>
      <c r="N417" s="4"/>
      <c r="O417" s="4"/>
      <c r="P417" s="4"/>
      <c r="Q417" s="4"/>
      <c r="R417" s="4"/>
    </row>
    <row r="418" spans="3:18" ht="12.75" customHeight="1">
      <c r="C418" s="4"/>
      <c r="D418" s="4" t="s">
        <v>794</v>
      </c>
      <c r="E418" s="4"/>
      <c r="F418" s="4"/>
      <c r="G418" s="4"/>
      <c r="H418" s="4"/>
      <c r="I418" s="4"/>
      <c r="J418" s="4"/>
      <c r="K418" s="4"/>
      <c r="L418" s="4"/>
      <c r="M418" s="4"/>
      <c r="N418" s="4"/>
      <c r="O418" s="4"/>
      <c r="P418" s="4"/>
      <c r="Q418" s="4"/>
      <c r="R418" s="4"/>
    </row>
    <row r="419" spans="3:18" ht="12.75" customHeight="1">
      <c r="C419" s="4"/>
      <c r="D419" s="4" t="s">
        <v>611</v>
      </c>
      <c r="E419" s="4"/>
      <c r="F419" s="4"/>
      <c r="G419" s="4"/>
      <c r="H419" s="4"/>
      <c r="I419" s="4"/>
      <c r="J419" s="4"/>
      <c r="K419" s="4"/>
      <c r="L419" s="4"/>
      <c r="M419" s="4"/>
      <c r="N419" s="4"/>
      <c r="O419" s="4"/>
      <c r="P419" s="4"/>
      <c r="Q419" s="4"/>
      <c r="R419" s="4"/>
    </row>
    <row r="420" spans="3:18" ht="12.75" customHeight="1">
      <c r="C420" s="4"/>
      <c r="D420" s="4"/>
      <c r="E420" s="4"/>
      <c r="F420" s="4"/>
      <c r="G420" s="4"/>
      <c r="H420" s="4"/>
      <c r="I420" s="4"/>
      <c r="J420" s="4"/>
      <c r="K420" s="4"/>
      <c r="L420" s="4"/>
      <c r="M420" s="4"/>
      <c r="N420" s="4"/>
      <c r="O420" s="4"/>
      <c r="P420" s="4"/>
      <c r="Q420" s="4"/>
      <c r="R420" s="4"/>
    </row>
    <row r="421" spans="3:18" ht="12.75" customHeight="1">
      <c r="C421" t="s">
        <v>1856</v>
      </c>
      <c r="D421" s="4"/>
      <c r="E421" s="4"/>
      <c r="F421" s="4"/>
      <c r="G421" s="4"/>
      <c r="H421" s="4"/>
      <c r="I421" s="4"/>
      <c r="J421" s="4"/>
      <c r="K421" s="4"/>
      <c r="L421" s="4"/>
    </row>
    <row r="422" spans="3:18" ht="12.75" customHeight="1">
      <c r="C422" t="s">
        <v>1857</v>
      </c>
      <c r="D422" s="4"/>
      <c r="E422" s="4"/>
      <c r="F422" s="4"/>
      <c r="G422" s="4"/>
      <c r="H422" s="4"/>
      <c r="I422" s="4"/>
      <c r="J422" s="4"/>
      <c r="K422" s="4"/>
      <c r="L422" s="21"/>
    </row>
    <row r="423" spans="3:18" ht="12.75" customHeight="1">
      <c r="C423" t="s">
        <v>747</v>
      </c>
      <c r="D423" s="4"/>
      <c r="E423" s="4"/>
      <c r="F423" s="4"/>
      <c r="G423" s="4"/>
      <c r="H423" s="4"/>
      <c r="I423" s="4"/>
      <c r="J423" s="4"/>
      <c r="K423" s="4"/>
      <c r="L423" s="21"/>
    </row>
    <row r="424" spans="3:18" ht="12.75" customHeight="1">
      <c r="D424" s="4"/>
      <c r="E424" s="4"/>
      <c r="F424" s="4"/>
      <c r="G424" s="4"/>
      <c r="H424" s="4"/>
      <c r="I424" s="4"/>
      <c r="J424" s="4"/>
      <c r="K424" s="4"/>
      <c r="L424" s="21"/>
    </row>
    <row r="425" spans="3:18" ht="12.75" customHeight="1">
      <c r="C425" s="57" t="s">
        <v>748</v>
      </c>
      <c r="D425" s="4"/>
      <c r="E425" s="4"/>
      <c r="F425" s="4"/>
      <c r="G425" s="4"/>
      <c r="H425" s="4"/>
      <c r="I425" s="4"/>
      <c r="J425" s="4"/>
      <c r="K425" s="4"/>
      <c r="L425" s="21"/>
    </row>
    <row r="426" spans="3:18" ht="12.75" customHeight="1">
      <c r="C426" s="57" t="s">
        <v>947</v>
      </c>
      <c r="D426" s="4"/>
      <c r="E426" s="4"/>
      <c r="F426" s="4"/>
      <c r="G426" s="4"/>
      <c r="H426" s="4"/>
      <c r="I426" s="4"/>
      <c r="J426" s="4"/>
      <c r="K426" s="4"/>
      <c r="L426" s="21"/>
    </row>
    <row r="427" spans="3:18" ht="12.75" customHeight="1">
      <c r="D427" s="4" t="s">
        <v>575</v>
      </c>
      <c r="E427" s="4"/>
      <c r="F427" s="4"/>
      <c r="G427" s="4"/>
      <c r="H427" s="4"/>
      <c r="I427" s="4"/>
      <c r="J427" s="4"/>
      <c r="K427" s="4"/>
      <c r="L427" s="21"/>
    </row>
    <row r="428" spans="3:18" ht="12.75" customHeight="1">
      <c r="D428" s="57" t="s">
        <v>579</v>
      </c>
      <c r="E428" s="4"/>
      <c r="F428" s="4"/>
      <c r="G428" s="4"/>
      <c r="H428" s="4"/>
      <c r="I428" s="4"/>
      <c r="J428" s="4"/>
      <c r="K428" s="4"/>
      <c r="L428" s="21"/>
    </row>
    <row r="429" spans="3:18" ht="12.75" customHeight="1">
      <c r="D429" s="57" t="s">
        <v>576</v>
      </c>
      <c r="E429" s="4"/>
      <c r="F429" s="4"/>
      <c r="G429" s="4"/>
      <c r="H429" s="4"/>
      <c r="I429" s="4"/>
      <c r="J429" s="4"/>
      <c r="K429" s="4"/>
      <c r="L429" s="21"/>
    </row>
    <row r="430" spans="3:18" ht="12.75" customHeight="1">
      <c r="D430" s="4" t="s">
        <v>577</v>
      </c>
      <c r="E430" s="4"/>
      <c r="F430" s="4"/>
      <c r="G430" s="4"/>
      <c r="H430" s="4"/>
      <c r="I430" s="4"/>
      <c r="J430" s="4"/>
      <c r="K430" s="4"/>
      <c r="L430" s="21"/>
    </row>
    <row r="431" spans="3:18" ht="12.75" customHeight="1">
      <c r="D431" s="57" t="s">
        <v>580</v>
      </c>
      <c r="E431" s="4"/>
      <c r="F431" s="4"/>
      <c r="G431" s="4"/>
      <c r="H431" s="4"/>
      <c r="I431" s="4"/>
      <c r="J431" s="4"/>
      <c r="K431" s="4"/>
    </row>
    <row r="432" spans="3:18" ht="12.75" customHeight="1">
      <c r="D432" s="57" t="s">
        <v>578</v>
      </c>
      <c r="E432" s="4"/>
      <c r="F432" s="4"/>
      <c r="G432" s="4"/>
      <c r="H432" s="4"/>
      <c r="I432" s="4"/>
      <c r="J432" s="4"/>
      <c r="K432" s="4"/>
    </row>
    <row r="433" spans="3:12" ht="12.75" customHeight="1">
      <c r="D433" s="7" t="s">
        <v>463</v>
      </c>
      <c r="E433" s="4"/>
      <c r="F433" s="4"/>
      <c r="G433" s="4"/>
      <c r="H433" s="4"/>
      <c r="I433" s="4"/>
      <c r="J433" s="4"/>
      <c r="K433" s="4"/>
    </row>
    <row r="434" spans="3:12" ht="12.75" customHeight="1">
      <c r="D434" s="58" t="s">
        <v>770</v>
      </c>
      <c r="G434" s="4"/>
      <c r="H434" s="4"/>
      <c r="I434" s="4"/>
      <c r="J434" s="4"/>
      <c r="K434" s="4"/>
    </row>
    <row r="435" spans="3:12" ht="12.75" customHeight="1">
      <c r="D435" s="58" t="s">
        <v>599</v>
      </c>
      <c r="I435" s="4"/>
      <c r="J435" s="57"/>
      <c r="K435" s="4"/>
      <c r="L435" s="20"/>
    </row>
    <row r="436" spans="3:12" ht="12.75" customHeight="1">
      <c r="C436" t="s">
        <v>1920</v>
      </c>
      <c r="D436" s="58"/>
      <c r="I436" s="4"/>
      <c r="J436" s="4"/>
      <c r="K436" s="4"/>
      <c r="L436" s="20"/>
    </row>
    <row r="437" spans="3:12" ht="12.75" customHeight="1">
      <c r="D437" s="57" t="s">
        <v>767</v>
      </c>
      <c r="I437" s="4"/>
      <c r="J437" s="4"/>
      <c r="K437" s="4"/>
      <c r="L437" s="20"/>
    </row>
    <row r="438" spans="3:12" ht="12.75" customHeight="1">
      <c r="D438" s="57" t="s">
        <v>576</v>
      </c>
      <c r="I438" s="4"/>
      <c r="J438" s="4"/>
      <c r="K438" s="4"/>
    </row>
    <row r="439" spans="3:12" ht="12.75" customHeight="1">
      <c r="D439" s="57" t="s">
        <v>749</v>
      </c>
      <c r="I439" s="4"/>
      <c r="J439" s="4"/>
      <c r="K439" s="4"/>
      <c r="L439" s="20"/>
    </row>
    <row r="440" spans="3:12" ht="12.75" customHeight="1">
      <c r="D440" s="57" t="s">
        <v>769</v>
      </c>
      <c r="I440" s="4"/>
      <c r="J440" s="4"/>
      <c r="K440" s="4"/>
      <c r="L440" s="20"/>
    </row>
    <row r="441" spans="3:12" ht="12.75" customHeight="1">
      <c r="D441" s="57" t="s">
        <v>750</v>
      </c>
      <c r="I441" s="4"/>
      <c r="J441" s="4"/>
      <c r="K441" s="4"/>
      <c r="L441" s="20"/>
    </row>
    <row r="442" spans="3:12" ht="12.75" customHeight="1">
      <c r="D442" s="57" t="s">
        <v>772</v>
      </c>
      <c r="I442" s="4"/>
      <c r="J442" s="4"/>
      <c r="K442" s="4"/>
      <c r="L442" s="20"/>
    </row>
    <row r="443" spans="3:12" ht="12.75" customHeight="1">
      <c r="D443" s="58" t="s">
        <v>771</v>
      </c>
      <c r="I443" s="4"/>
      <c r="J443" s="4"/>
      <c r="K443" s="4"/>
      <c r="L443" s="20"/>
    </row>
    <row r="444" spans="3:12" ht="12.75" customHeight="1">
      <c r="D444" s="58" t="s">
        <v>768</v>
      </c>
      <c r="I444" s="4"/>
      <c r="J444" s="4"/>
      <c r="K444" s="4"/>
    </row>
    <row r="445" spans="3:12" ht="12.75" customHeight="1">
      <c r="D445" s="57"/>
      <c r="I445" s="4"/>
      <c r="J445" s="4"/>
      <c r="K445" s="4"/>
    </row>
    <row r="446" spans="3:12" ht="12.75" customHeight="1">
      <c r="C446" s="7" t="s">
        <v>751</v>
      </c>
      <c r="D446" s="57"/>
      <c r="I446" s="4"/>
      <c r="J446" s="4"/>
      <c r="K446" s="4"/>
    </row>
    <row r="447" spans="3:12" ht="12.75" customHeight="1">
      <c r="C447" s="7"/>
      <c r="D447" t="s">
        <v>766</v>
      </c>
      <c r="I447" s="4"/>
      <c r="J447" s="4"/>
      <c r="K447" s="4"/>
    </row>
    <row r="448" spans="3:12" ht="12.75" customHeight="1">
      <c r="C448" s="7"/>
      <c r="D448" s="57" t="s">
        <v>773</v>
      </c>
      <c r="I448" s="4"/>
      <c r="J448" s="4"/>
      <c r="K448" s="4"/>
    </row>
    <row r="449" spans="3:11" ht="12.75" customHeight="1">
      <c r="C449" s="7"/>
      <c r="D449" s="57" t="s">
        <v>774</v>
      </c>
      <c r="I449" s="4"/>
      <c r="J449" s="4"/>
      <c r="K449" s="4"/>
    </row>
    <row r="450" spans="3:11" ht="12.75" customHeight="1">
      <c r="C450" s="7"/>
      <c r="D450" s="57" t="s">
        <v>775</v>
      </c>
      <c r="I450" s="4"/>
      <c r="J450" s="4"/>
      <c r="K450" s="4"/>
    </row>
    <row r="451" spans="3:11" ht="12.75" customHeight="1">
      <c r="C451" s="7"/>
      <c r="D451" s="57" t="s">
        <v>776</v>
      </c>
      <c r="I451" s="4"/>
      <c r="J451" s="4"/>
      <c r="K451" s="4"/>
    </row>
    <row r="452" spans="3:11" ht="12.75" customHeight="1">
      <c r="C452" s="7"/>
      <c r="D452" s="57" t="s">
        <v>777</v>
      </c>
      <c r="I452" s="4"/>
      <c r="J452" s="4"/>
      <c r="K452" s="4"/>
    </row>
    <row r="453" spans="3:11" ht="12.75" customHeight="1">
      <c r="C453" s="7"/>
      <c r="D453" s="57" t="s">
        <v>778</v>
      </c>
      <c r="I453" s="4"/>
      <c r="J453" s="4"/>
      <c r="K453" s="4"/>
    </row>
    <row r="454" spans="3:11" ht="12.75" customHeight="1">
      <c r="C454" s="7"/>
      <c r="D454" s="57" t="s">
        <v>779</v>
      </c>
      <c r="I454" s="4"/>
      <c r="J454" s="4"/>
      <c r="K454" s="4"/>
    </row>
    <row r="455" spans="3:11" ht="12.75" customHeight="1">
      <c r="C455" s="7"/>
      <c r="D455" s="57" t="s">
        <v>780</v>
      </c>
      <c r="I455" s="4"/>
      <c r="J455" s="4"/>
      <c r="K455" s="4"/>
    </row>
    <row r="456" spans="3:11" ht="12.75" customHeight="1">
      <c r="C456" s="7"/>
      <c r="D456" s="57" t="s">
        <v>781</v>
      </c>
      <c r="I456" s="4"/>
      <c r="J456" s="4"/>
      <c r="K456" s="4"/>
    </row>
    <row r="457" spans="3:11" ht="12.75" customHeight="1">
      <c r="C457" s="7"/>
      <c r="D457" s="57" t="s">
        <v>782</v>
      </c>
      <c r="I457" s="4"/>
      <c r="J457" s="4"/>
      <c r="K457" s="4"/>
    </row>
    <row r="458" spans="3:11" ht="12.75" customHeight="1">
      <c r="C458" s="7"/>
      <c r="D458" s="57" t="s">
        <v>783</v>
      </c>
      <c r="I458" s="4"/>
      <c r="J458" s="4"/>
      <c r="K458" s="4"/>
    </row>
    <row r="459" spans="3:11" ht="12.75" customHeight="1">
      <c r="C459" s="7"/>
      <c r="D459" s="57" t="s">
        <v>784</v>
      </c>
      <c r="I459" s="4"/>
      <c r="J459" s="4"/>
      <c r="K459" s="4"/>
    </row>
    <row r="460" spans="3:11" ht="12.75" customHeight="1">
      <c r="C460" s="7"/>
      <c r="D460" s="57" t="s">
        <v>785</v>
      </c>
      <c r="I460" s="4"/>
      <c r="J460" s="4"/>
      <c r="K460" s="4"/>
    </row>
    <row r="461" spans="3:11" ht="12.75" customHeight="1">
      <c r="C461" s="7"/>
      <c r="D461" s="57" t="s">
        <v>786</v>
      </c>
      <c r="I461" s="4"/>
      <c r="J461" s="4"/>
      <c r="K461" s="4"/>
    </row>
    <row r="462" spans="3:11" ht="12.75" customHeight="1">
      <c r="C462" s="7"/>
      <c r="D462" s="57" t="s">
        <v>787</v>
      </c>
      <c r="I462" s="4"/>
      <c r="J462" s="4"/>
      <c r="K462" s="4"/>
    </row>
    <row r="463" spans="3:11" ht="12.75" customHeight="1">
      <c r="C463" s="7"/>
      <c r="D463" s="57" t="s">
        <v>788</v>
      </c>
      <c r="I463" s="4"/>
      <c r="J463" s="4"/>
      <c r="K463" s="4"/>
    </row>
    <row r="464" spans="3:11" ht="12.75" customHeight="1">
      <c r="C464" s="7"/>
      <c r="D464" s="57" t="s">
        <v>789</v>
      </c>
      <c r="I464" s="4"/>
      <c r="J464" s="4"/>
      <c r="K464" s="4"/>
    </row>
    <row r="465" spans="3:9" ht="12.75" customHeight="1">
      <c r="C465" s="4" t="s">
        <v>756</v>
      </c>
      <c r="E465" s="4"/>
      <c r="F465" s="4"/>
    </row>
    <row r="466" spans="3:9" ht="12.75" customHeight="1">
      <c r="C466" s="7"/>
      <c r="D466" t="s">
        <v>752</v>
      </c>
    </row>
    <row r="467" spans="3:9" ht="12.75" customHeight="1">
      <c r="C467" t="s">
        <v>757</v>
      </c>
    </row>
    <row r="468" spans="3:9" ht="12.75" customHeight="1">
      <c r="C468" s="7"/>
      <c r="D468" t="s">
        <v>753</v>
      </c>
    </row>
    <row r="469" spans="3:9" ht="12.75" customHeight="1">
      <c r="C469" s="7"/>
      <c r="D469" t="s">
        <v>754</v>
      </c>
    </row>
    <row r="470" spans="3:9" ht="12.75" customHeight="1">
      <c r="C470" s="7"/>
      <c r="D470" s="47" t="s">
        <v>709</v>
      </c>
    </row>
    <row r="471" spans="3:9" ht="12.75" customHeight="1">
      <c r="C471" t="s">
        <v>755</v>
      </c>
    </row>
    <row r="472" spans="3:9" ht="12.75" customHeight="1">
      <c r="C472" s="7"/>
      <c r="D472" s="47" t="s">
        <v>790</v>
      </c>
    </row>
    <row r="473" spans="3:9" ht="12.75" customHeight="1">
      <c r="D473" s="4"/>
    </row>
    <row r="474" spans="3:9" ht="12.75" customHeight="1">
      <c r="C474" s="7" t="s">
        <v>801</v>
      </c>
      <c r="D474" s="4"/>
    </row>
    <row r="475" spans="3:9" ht="12.75" customHeight="1">
      <c r="C475" s="7" t="s">
        <v>761</v>
      </c>
      <c r="D475" s="56"/>
    </row>
    <row r="476" spans="3:9" ht="12.75" customHeight="1">
      <c r="C476" s="7"/>
      <c r="D476" t="s">
        <v>758</v>
      </c>
      <c r="I476" s="4"/>
    </row>
    <row r="477" spans="3:9" ht="12.75" customHeight="1">
      <c r="C477" s="7"/>
      <c r="D477" s="4" t="s">
        <v>577</v>
      </c>
      <c r="E477" s="4"/>
    </row>
    <row r="478" spans="3:9" ht="12.75" customHeight="1">
      <c r="C478" s="7"/>
      <c r="D478" s="4" t="s">
        <v>762</v>
      </c>
      <c r="E478" s="4"/>
    </row>
    <row r="479" spans="3:9" ht="12.75" customHeight="1">
      <c r="C479" s="7"/>
      <c r="D479" s="4" t="s">
        <v>763</v>
      </c>
      <c r="E479" s="4"/>
    </row>
    <row r="480" spans="3:9" ht="12.75" customHeight="1">
      <c r="C480" s="7"/>
      <c r="D480" s="4" t="s">
        <v>608</v>
      </c>
      <c r="E480" s="4"/>
    </row>
    <row r="481" spans="3:14" ht="12.75" customHeight="1">
      <c r="C481" s="7"/>
      <c r="D481" s="4" t="s">
        <v>609</v>
      </c>
      <c r="E481" s="4"/>
    </row>
    <row r="482" spans="3:14" ht="12.75" customHeight="1">
      <c r="C482" s="7"/>
      <c r="D482" s="4" t="s">
        <v>613</v>
      </c>
      <c r="E482" s="4"/>
    </row>
    <row r="483" spans="3:14" ht="12.75" customHeight="1">
      <c r="C483" s="7"/>
      <c r="D483" s="21" t="s">
        <v>616</v>
      </c>
      <c r="E483" s="4"/>
      <c r="L483" s="21"/>
    </row>
    <row r="484" spans="3:14" ht="12.75" customHeight="1">
      <c r="C484" s="7"/>
      <c r="D484" s="4" t="s">
        <v>759</v>
      </c>
      <c r="E484" s="4"/>
      <c r="L484" s="4" t="s">
        <v>641</v>
      </c>
    </row>
    <row r="485" spans="3:14" ht="12.75" customHeight="1">
      <c r="C485" s="7"/>
      <c r="D485" s="4" t="s">
        <v>622</v>
      </c>
      <c r="L485" s="4" t="s">
        <v>642</v>
      </c>
      <c r="N485" s="4"/>
    </row>
    <row r="486" spans="3:14" ht="12.75" customHeight="1">
      <c r="C486" s="7"/>
      <c r="D486" s="21" t="s">
        <v>710</v>
      </c>
      <c r="K486" s="4"/>
      <c r="L486" s="4" t="s">
        <v>643</v>
      </c>
      <c r="N486" s="4"/>
    </row>
    <row r="487" spans="3:14" ht="12.75" customHeight="1">
      <c r="C487" s="7"/>
      <c r="D487" s="4" t="s">
        <v>614</v>
      </c>
      <c r="L487" s="4" t="s">
        <v>644</v>
      </c>
    </row>
    <row r="488" spans="3:14" ht="12.75" customHeight="1">
      <c r="C488" s="7"/>
      <c r="D488" s="21" t="s">
        <v>687</v>
      </c>
      <c r="L488" s="4" t="s">
        <v>645</v>
      </c>
    </row>
    <row r="489" spans="3:14" ht="12.75" customHeight="1">
      <c r="C489" s="7"/>
      <c r="D489" s="4" t="s">
        <v>612</v>
      </c>
      <c r="G489" s="4"/>
      <c r="L489" s="4" t="s">
        <v>646</v>
      </c>
    </row>
    <row r="490" spans="3:14" ht="12.75" customHeight="1">
      <c r="C490" s="7"/>
      <c r="D490" s="4" t="s">
        <v>615</v>
      </c>
      <c r="G490" s="4"/>
      <c r="L490" s="4" t="s">
        <v>647</v>
      </c>
      <c r="N490" s="4"/>
    </row>
    <row r="491" spans="3:14" ht="12.75" customHeight="1">
      <c r="C491" s="7"/>
      <c r="D491" s="21" t="s">
        <v>707</v>
      </c>
      <c r="L491" s="4" t="s">
        <v>648</v>
      </c>
      <c r="N491" s="4"/>
    </row>
    <row r="492" spans="3:14" ht="12.75" customHeight="1">
      <c r="C492" s="7"/>
      <c r="D492" s="7" t="s">
        <v>463</v>
      </c>
      <c r="L492" s="4" t="s">
        <v>649</v>
      </c>
      <c r="N492" s="4"/>
    </row>
    <row r="493" spans="3:14" ht="12.75" customHeight="1">
      <c r="C493" s="7"/>
      <c r="D493" s="47" t="s">
        <v>670</v>
      </c>
      <c r="L493" s="4" t="s">
        <v>650</v>
      </c>
      <c r="N493" s="4"/>
    </row>
    <row r="494" spans="3:14" ht="12.75" customHeight="1">
      <c r="C494" s="7"/>
      <c r="D494" t="s">
        <v>693</v>
      </c>
      <c r="L494" s="4" t="s">
        <v>651</v>
      </c>
      <c r="N494" s="4"/>
    </row>
    <row r="495" spans="3:14" ht="12.75" customHeight="1">
      <c r="C495" s="7"/>
      <c r="D495" t="s">
        <v>694</v>
      </c>
      <c r="L495" s="21" t="s">
        <v>652</v>
      </c>
      <c r="N495" s="4"/>
    </row>
    <row r="496" spans="3:14" ht="12.75" customHeight="1">
      <c r="C496" s="7"/>
      <c r="D496" t="s">
        <v>695</v>
      </c>
      <c r="N496" s="4"/>
    </row>
    <row r="497" spans="3:14" ht="12.75" customHeight="1">
      <c r="C497" s="7"/>
      <c r="D497" s="21" t="s">
        <v>696</v>
      </c>
      <c r="N497" s="4"/>
    </row>
    <row r="498" spans="3:14" ht="12.75" customHeight="1">
      <c r="C498" s="7"/>
      <c r="D498" s="21"/>
      <c r="N498" s="4"/>
    </row>
    <row r="499" spans="3:14" ht="12.75" customHeight="1">
      <c r="C499" s="7" t="s">
        <v>764</v>
      </c>
      <c r="N499" s="4"/>
    </row>
    <row r="500" spans="3:14" ht="12.75" customHeight="1">
      <c r="C500" s="7"/>
      <c r="D500" s="4" t="s">
        <v>611</v>
      </c>
      <c r="N500" s="4"/>
    </row>
    <row r="501" spans="3:14" ht="12.75" customHeight="1">
      <c r="C501" s="7" t="s">
        <v>791</v>
      </c>
      <c r="N501" s="4"/>
    </row>
    <row r="502" spans="3:14" ht="12.75" customHeight="1">
      <c r="C502" s="7"/>
      <c r="D502" s="4" t="s">
        <v>617</v>
      </c>
      <c r="N502" s="21"/>
    </row>
    <row r="503" spans="3:14" ht="12.75" customHeight="1">
      <c r="C503" s="7"/>
      <c r="D503" s="4" t="s">
        <v>708</v>
      </c>
    </row>
    <row r="504" spans="3:14" ht="12.75" customHeight="1">
      <c r="C504" s="7"/>
      <c r="D504" s="21" t="s">
        <v>705</v>
      </c>
    </row>
    <row r="505" spans="3:14" ht="12.75" customHeight="1">
      <c r="C505" s="7"/>
      <c r="D505" s="21"/>
    </row>
    <row r="506" spans="3:14" ht="12.75" customHeight="1">
      <c r="C506" s="7"/>
      <c r="D506" s="4" t="s">
        <v>618</v>
      </c>
    </row>
    <row r="507" spans="3:14" ht="12.75" customHeight="1">
      <c r="C507" s="7"/>
      <c r="D507" s="4" t="s">
        <v>619</v>
      </c>
    </row>
    <row r="508" spans="3:14" ht="12.75" customHeight="1">
      <c r="C508" s="7"/>
      <c r="D508" s="4" t="s">
        <v>666</v>
      </c>
    </row>
    <row r="509" spans="3:14" ht="12.75" customHeight="1">
      <c r="C509" s="7"/>
      <c r="D509" s="4" t="s">
        <v>667</v>
      </c>
    </row>
    <row r="510" spans="3:14" ht="12.75" customHeight="1">
      <c r="C510" s="7"/>
      <c r="D510" s="4" t="s">
        <v>668</v>
      </c>
    </row>
    <row r="511" spans="3:14" ht="12.75" customHeight="1">
      <c r="C511" s="7"/>
      <c r="D511" s="4" t="s">
        <v>669</v>
      </c>
    </row>
    <row r="512" spans="3:14" ht="12.75" customHeight="1">
      <c r="C512" s="7"/>
      <c r="D512" s="4" t="s">
        <v>671</v>
      </c>
    </row>
    <row r="513" spans="3:24" ht="12.75" customHeight="1">
      <c r="C513" s="7"/>
      <c r="D513" s="4" t="s">
        <v>672</v>
      </c>
    </row>
    <row r="514" spans="3:24" ht="12.75" customHeight="1">
      <c r="C514" s="7"/>
      <c r="D514" s="4" t="s">
        <v>673</v>
      </c>
    </row>
    <row r="515" spans="3:24" ht="12.75" customHeight="1">
      <c r="C515" s="7"/>
      <c r="D515" s="4" t="s">
        <v>674</v>
      </c>
    </row>
    <row r="516" spans="3:24" ht="12.75" customHeight="1">
      <c r="C516" s="7"/>
      <c r="D516" s="4" t="s">
        <v>675</v>
      </c>
      <c r="X516" s="21"/>
    </row>
    <row r="517" spans="3:24" ht="12.75" customHeight="1">
      <c r="C517" s="7"/>
      <c r="D517" s="21" t="s">
        <v>706</v>
      </c>
    </row>
    <row r="518" spans="3:24" ht="12.75" customHeight="1">
      <c r="C518" s="7"/>
      <c r="D518" s="56"/>
    </row>
    <row r="519" spans="3:24" ht="12.75" customHeight="1">
      <c r="C519" s="7"/>
      <c r="D519" s="4" t="s">
        <v>620</v>
      </c>
    </row>
    <row r="520" spans="3:24" ht="12.75" customHeight="1">
      <c r="C520" s="7"/>
      <c r="D520" s="4" t="s">
        <v>697</v>
      </c>
    </row>
    <row r="521" spans="3:24" ht="12.75" customHeight="1">
      <c r="C521" s="7"/>
      <c r="D521" s="4" t="s">
        <v>698</v>
      </c>
    </row>
    <row r="522" spans="3:24" ht="12.75" customHeight="1">
      <c r="C522" s="7"/>
      <c r="D522" s="21" t="s">
        <v>699</v>
      </c>
    </row>
    <row r="523" spans="3:24" ht="12.75" customHeight="1">
      <c r="C523" s="7"/>
      <c r="D523" s="56"/>
    </row>
    <row r="524" spans="3:24" ht="12.75" customHeight="1">
      <c r="C524" s="7"/>
      <c r="D524" s="4" t="s">
        <v>621</v>
      </c>
    </row>
    <row r="525" spans="3:24" ht="12.75" customHeight="1">
      <c r="C525" s="7"/>
      <c r="D525" s="4" t="s">
        <v>688</v>
      </c>
    </row>
    <row r="526" spans="3:24" ht="12.75" customHeight="1">
      <c r="D526" s="4" t="s">
        <v>689</v>
      </c>
      <c r="E526" s="21"/>
    </row>
    <row r="527" spans="3:24" ht="12.75" customHeight="1">
      <c r="C527" s="44"/>
      <c r="D527" s="4" t="s">
        <v>690</v>
      </c>
    </row>
    <row r="528" spans="3:24" ht="12.75" customHeight="1">
      <c r="C528" s="7"/>
      <c r="D528" s="4" t="s">
        <v>691</v>
      </c>
    </row>
    <row r="529" spans="3:4" ht="12.75" customHeight="1">
      <c r="C529" s="7"/>
      <c r="D529" s="4" t="s">
        <v>711</v>
      </c>
    </row>
    <row r="530" spans="3:4" ht="12.75" customHeight="1">
      <c r="C530" s="7"/>
      <c r="D530" s="4" t="s">
        <v>712</v>
      </c>
    </row>
    <row r="531" spans="3:4" ht="12.75" customHeight="1">
      <c r="C531" s="7"/>
      <c r="D531" s="4" t="s">
        <v>713</v>
      </c>
    </row>
    <row r="532" spans="3:4" ht="12.75" customHeight="1">
      <c r="C532" s="7"/>
      <c r="D532" s="4" t="s">
        <v>714</v>
      </c>
    </row>
    <row r="533" spans="3:4" ht="12.75" customHeight="1">
      <c r="C533" s="7"/>
      <c r="D533" s="4" t="s">
        <v>715</v>
      </c>
    </row>
    <row r="534" spans="3:4" ht="12.75" customHeight="1">
      <c r="C534" s="7"/>
      <c r="D534" s="4" t="s">
        <v>716</v>
      </c>
    </row>
    <row r="535" spans="3:4" ht="12.75" customHeight="1">
      <c r="C535" s="7"/>
      <c r="D535" s="21" t="s">
        <v>717</v>
      </c>
    </row>
    <row r="536" spans="3:4" ht="12.75" customHeight="1">
      <c r="C536" s="7"/>
      <c r="D536" s="7"/>
    </row>
    <row r="537" spans="3:4" ht="12.75" customHeight="1">
      <c r="C537" s="7"/>
      <c r="D537" s="4" t="s">
        <v>623</v>
      </c>
    </row>
    <row r="538" spans="3:4" ht="12.75" customHeight="1">
      <c r="C538" s="7"/>
      <c r="D538" s="4" t="s">
        <v>676</v>
      </c>
    </row>
    <row r="539" spans="3:4" ht="12.75" customHeight="1">
      <c r="C539" s="7"/>
      <c r="D539" s="4" t="s">
        <v>677</v>
      </c>
    </row>
    <row r="540" spans="3:4" ht="12.75" customHeight="1">
      <c r="C540" s="7"/>
      <c r="D540" s="4" t="s">
        <v>678</v>
      </c>
    </row>
    <row r="541" spans="3:4" ht="12.75" customHeight="1">
      <c r="C541" s="7"/>
      <c r="D541" s="4" t="s">
        <v>679</v>
      </c>
    </row>
    <row r="542" spans="3:4" ht="12.75" customHeight="1">
      <c r="C542" s="7"/>
      <c r="D542" s="4" t="s">
        <v>680</v>
      </c>
    </row>
    <row r="543" spans="3:4" ht="12.75" customHeight="1">
      <c r="C543" s="7"/>
      <c r="D543" s="4" t="s">
        <v>681</v>
      </c>
    </row>
    <row r="544" spans="3:4" ht="12.75" customHeight="1">
      <c r="C544" s="7"/>
      <c r="D544" s="4" t="s">
        <v>682</v>
      </c>
    </row>
    <row r="545" spans="3:4" ht="12.75" customHeight="1">
      <c r="C545" s="7"/>
      <c r="D545" s="4" t="s">
        <v>683</v>
      </c>
    </row>
    <row r="546" spans="3:4" ht="12.75" customHeight="1">
      <c r="C546" s="7"/>
      <c r="D546" s="4" t="s">
        <v>684</v>
      </c>
    </row>
    <row r="547" spans="3:4" ht="12.75" customHeight="1">
      <c r="C547" s="7"/>
      <c r="D547" s="4" t="s">
        <v>685</v>
      </c>
    </row>
    <row r="548" spans="3:4" ht="12.75" customHeight="1">
      <c r="C548" s="7"/>
      <c r="D548" s="4" t="s">
        <v>686</v>
      </c>
    </row>
    <row r="549" spans="3:4" ht="12.75" customHeight="1">
      <c r="C549" s="7"/>
      <c r="D549" s="21" t="s">
        <v>624</v>
      </c>
    </row>
    <row r="550" spans="3:4" ht="12.75" customHeight="1">
      <c r="C550" s="7"/>
      <c r="D550" s="7"/>
    </row>
    <row r="551" spans="3:4" ht="12.75" customHeight="1">
      <c r="C551" s="7"/>
      <c r="D551" s="4" t="s">
        <v>625</v>
      </c>
    </row>
    <row r="552" spans="3:4" ht="12.75" customHeight="1">
      <c r="C552" s="7"/>
      <c r="D552" s="4" t="s">
        <v>653</v>
      </c>
    </row>
    <row r="553" spans="3:4" ht="12.75" customHeight="1">
      <c r="C553" s="7"/>
      <c r="D553" s="4" t="s">
        <v>654</v>
      </c>
    </row>
    <row r="554" spans="3:4" ht="12.75" customHeight="1">
      <c r="C554" s="7"/>
      <c r="D554" s="4" t="s">
        <v>655</v>
      </c>
    </row>
    <row r="555" spans="3:4" ht="12.75" customHeight="1">
      <c r="C555" s="7"/>
      <c r="D555" s="4" t="s">
        <v>656</v>
      </c>
    </row>
    <row r="556" spans="3:4" ht="12.75" customHeight="1">
      <c r="C556" s="7"/>
      <c r="D556" s="4" t="s">
        <v>657</v>
      </c>
    </row>
    <row r="557" spans="3:4" ht="12.75" customHeight="1">
      <c r="C557" s="7"/>
      <c r="D557" s="4" t="s">
        <v>658</v>
      </c>
    </row>
    <row r="558" spans="3:4" ht="12.75" customHeight="1">
      <c r="C558" s="7"/>
      <c r="D558" s="4" t="s">
        <v>659</v>
      </c>
    </row>
    <row r="559" spans="3:4" ht="12.75" customHeight="1">
      <c r="C559" s="7"/>
      <c r="D559" s="4" t="s">
        <v>660</v>
      </c>
    </row>
    <row r="560" spans="3:4" ht="12.75" customHeight="1">
      <c r="C560" s="7"/>
      <c r="D560" s="4" t="s">
        <v>661</v>
      </c>
    </row>
    <row r="561" spans="3:4" ht="12.75" customHeight="1">
      <c r="C561" s="7"/>
      <c r="D561" s="4" t="s">
        <v>662</v>
      </c>
    </row>
    <row r="562" spans="3:4" ht="12.75" customHeight="1">
      <c r="C562" s="7"/>
      <c r="D562" s="4" t="s">
        <v>663</v>
      </c>
    </row>
    <row r="563" spans="3:4" ht="12.75" customHeight="1">
      <c r="C563" s="7"/>
      <c r="D563" s="4" t="s">
        <v>664</v>
      </c>
    </row>
    <row r="564" spans="3:4" ht="12.75" customHeight="1">
      <c r="C564" s="7"/>
      <c r="D564" s="4" t="s">
        <v>665</v>
      </c>
    </row>
    <row r="565" spans="3:4" ht="12.75" customHeight="1">
      <c r="C565" s="7"/>
      <c r="D565" s="21" t="s">
        <v>692</v>
      </c>
    </row>
    <row r="566" spans="3:4" ht="12.75" customHeight="1">
      <c r="C566" s="7" t="s">
        <v>792</v>
      </c>
      <c r="D566" s="7"/>
    </row>
    <row r="567" spans="3:4" ht="12.75" customHeight="1">
      <c r="C567" s="7" t="s">
        <v>1841</v>
      </c>
      <c r="D567" s="7"/>
    </row>
    <row r="568" spans="3:4" ht="12.75" customHeight="1">
      <c r="C568" s="7"/>
      <c r="D568" s="7" t="s">
        <v>626</v>
      </c>
    </row>
    <row r="569" spans="3:4" ht="12.75" customHeight="1">
      <c r="C569" s="7"/>
      <c r="D569" s="7" t="s">
        <v>627</v>
      </c>
    </row>
    <row r="570" spans="3:4" ht="12.75" customHeight="1">
      <c r="C570" s="7"/>
      <c r="D570" s="7" t="s">
        <v>628</v>
      </c>
    </row>
    <row r="571" spans="3:4" ht="12.75" customHeight="1">
      <c r="C571" s="7"/>
      <c r="D571" s="7" t="s">
        <v>629</v>
      </c>
    </row>
    <row r="572" spans="3:4" ht="12.75" customHeight="1">
      <c r="C572" s="7"/>
      <c r="D572" s="7" t="s">
        <v>630</v>
      </c>
    </row>
    <row r="573" spans="3:4" ht="12.75" customHeight="1">
      <c r="C573" s="7"/>
      <c r="D573" s="7"/>
    </row>
    <row r="574" spans="3:4" ht="12.75" customHeight="1">
      <c r="C574" s="7"/>
      <c r="D574" s="7" t="s">
        <v>700</v>
      </c>
    </row>
    <row r="575" spans="3:4" ht="12.75" customHeight="1">
      <c r="C575" s="7"/>
      <c r="D575" s="7" t="s">
        <v>701</v>
      </c>
    </row>
    <row r="576" spans="3:4" ht="12.75" customHeight="1">
      <c r="C576" s="7"/>
      <c r="D576" s="7" t="s">
        <v>702</v>
      </c>
    </row>
    <row r="577" spans="3:4" ht="12.75" customHeight="1">
      <c r="C577" s="7"/>
      <c r="D577" s="7" t="s">
        <v>703</v>
      </c>
    </row>
    <row r="578" spans="3:4" ht="12.75" customHeight="1">
      <c r="C578" s="7"/>
      <c r="D578" s="7" t="s">
        <v>704</v>
      </c>
    </row>
    <row r="579" spans="3:4" ht="12.75" customHeight="1">
      <c r="C579" s="7"/>
      <c r="D579" s="7"/>
    </row>
    <row r="580" spans="3:4" ht="12.75" customHeight="1">
      <c r="C580" s="7"/>
      <c r="D580" s="7" t="s">
        <v>718</v>
      </c>
    </row>
    <row r="581" spans="3:4" ht="12.75" customHeight="1">
      <c r="C581" s="7"/>
      <c r="D581" s="7" t="s">
        <v>719</v>
      </c>
    </row>
    <row r="582" spans="3:4" ht="12.75" customHeight="1">
      <c r="C582" s="7"/>
      <c r="D582" s="7" t="s">
        <v>720</v>
      </c>
    </row>
    <row r="583" spans="3:4" ht="12.75" customHeight="1">
      <c r="C583" s="7"/>
      <c r="D583" s="7" t="s">
        <v>721</v>
      </c>
    </row>
    <row r="584" spans="3:4" ht="12.75" customHeight="1">
      <c r="C584" s="7"/>
      <c r="D584" s="7" t="s">
        <v>722</v>
      </c>
    </row>
    <row r="585" spans="3:4" ht="12.75" customHeight="1">
      <c r="C585" s="7"/>
      <c r="D585" s="7"/>
    </row>
    <row r="586" spans="3:4" ht="12.75" customHeight="1">
      <c r="C586" s="7"/>
      <c r="D586" s="7" t="s">
        <v>631</v>
      </c>
    </row>
    <row r="587" spans="3:4" ht="12.75" customHeight="1">
      <c r="C587" s="7"/>
      <c r="D587" s="7" t="s">
        <v>632</v>
      </c>
    </row>
    <row r="588" spans="3:4" ht="12.75" customHeight="1">
      <c r="C588" s="7"/>
      <c r="D588" s="7" t="s">
        <v>633</v>
      </c>
    </row>
    <row r="589" spans="3:4" ht="12.75" customHeight="1">
      <c r="C589" s="7"/>
      <c r="D589" s="7" t="s">
        <v>634</v>
      </c>
    </row>
    <row r="590" spans="3:4" ht="12.75" customHeight="1">
      <c r="C590" s="7"/>
      <c r="D590" s="7" t="s">
        <v>635</v>
      </c>
    </row>
    <row r="591" spans="3:4" ht="12.75" customHeight="1">
      <c r="C591" s="7"/>
      <c r="D591" s="7"/>
    </row>
    <row r="592" spans="3:4" ht="12.75" customHeight="1">
      <c r="C592" s="7"/>
      <c r="D592" s="7" t="s">
        <v>636</v>
      </c>
    </row>
    <row r="593" spans="3:8" ht="12.75" customHeight="1">
      <c r="C593" s="7"/>
      <c r="D593" s="7" t="s">
        <v>637</v>
      </c>
    </row>
    <row r="594" spans="3:8" ht="12.75" customHeight="1">
      <c r="C594" s="7"/>
      <c r="D594" s="7" t="s">
        <v>638</v>
      </c>
    </row>
    <row r="595" spans="3:8" ht="12.75" customHeight="1">
      <c r="C595" s="7"/>
      <c r="D595" s="7" t="s">
        <v>639</v>
      </c>
    </row>
    <row r="596" spans="3:8" ht="12.75" customHeight="1">
      <c r="C596" s="7"/>
      <c r="D596" s="7" t="s">
        <v>640</v>
      </c>
    </row>
    <row r="597" spans="3:8" ht="12.75" customHeight="1">
      <c r="C597" s="7"/>
      <c r="D597" s="7"/>
    </row>
    <row r="598" spans="3:8" ht="12.75" customHeight="1">
      <c r="C598" s="7" t="s">
        <v>793</v>
      </c>
      <c r="D598" s="7"/>
    </row>
    <row r="599" spans="3:8" ht="12.75" customHeight="1">
      <c r="C599" s="7"/>
      <c r="D599" s="47" t="s">
        <v>790</v>
      </c>
    </row>
    <row r="600" spans="3:8" ht="12.75" customHeight="1">
      <c r="C600" s="7"/>
      <c r="D600" s="7"/>
    </row>
    <row r="601" spans="3:8" ht="12.75" customHeight="1">
      <c r="C601" s="7" t="s">
        <v>946</v>
      </c>
      <c r="D601" s="7"/>
    </row>
    <row r="602" spans="3:8" ht="12.75" customHeight="1">
      <c r="C602" s="7"/>
      <c r="D602" s="7" t="s">
        <v>795</v>
      </c>
    </row>
    <row r="603" spans="3:8" ht="12.75" customHeight="1">
      <c r="C603" s="7"/>
      <c r="D603" s="7" t="s">
        <v>796</v>
      </c>
    </row>
    <row r="604" spans="3:8" ht="12.75" customHeight="1">
      <c r="C604" s="7"/>
      <c r="D604" s="47" t="s">
        <v>853</v>
      </c>
    </row>
    <row r="605" spans="3:8" ht="12.75" customHeight="1">
      <c r="C605" s="7"/>
      <c r="D605" s="47" t="s">
        <v>797</v>
      </c>
    </row>
    <row r="606" spans="3:8" ht="12.75" customHeight="1">
      <c r="C606" s="7" t="s">
        <v>792</v>
      </c>
      <c r="D606" s="7"/>
      <c r="H606" s="4"/>
    </row>
    <row r="607" spans="3:8" ht="12.75" customHeight="1">
      <c r="C607" s="7"/>
      <c r="D607" s="7"/>
    </row>
    <row r="608" spans="3:8" ht="12.75" customHeight="1">
      <c r="C608" s="7" t="s">
        <v>875</v>
      </c>
      <c r="D608" s="7"/>
    </row>
    <row r="609" spans="3:4" ht="12.75" customHeight="1">
      <c r="C609" s="7"/>
      <c r="D609" s="7"/>
    </row>
    <row r="610" spans="3:4" ht="12.75" customHeight="1">
      <c r="C610" s="7" t="s">
        <v>802</v>
      </c>
      <c r="D610" s="7"/>
    </row>
    <row r="611" spans="3:4" ht="12.75" customHeight="1">
      <c r="C611" s="7" t="s">
        <v>803</v>
      </c>
      <c r="D611" s="7"/>
    </row>
    <row r="612" spans="3:4" ht="12.75" customHeight="1">
      <c r="C612" s="7"/>
      <c r="D612" s="7" t="s">
        <v>804</v>
      </c>
    </row>
    <row r="613" spans="3:4" ht="12.75" customHeight="1">
      <c r="C613" s="7"/>
      <c r="D613" t="s">
        <v>603</v>
      </c>
    </row>
    <row r="614" spans="3:4" ht="12.75" customHeight="1">
      <c r="C614" s="7" t="s">
        <v>765</v>
      </c>
      <c r="D614" s="7"/>
    </row>
    <row r="615" spans="3:4" ht="12.75" customHeight="1">
      <c r="C615" s="7"/>
      <c r="D615" s="7" t="s">
        <v>805</v>
      </c>
    </row>
    <row r="616" spans="3:4" ht="12.75" customHeight="1">
      <c r="C616" s="7"/>
      <c r="D616" s="7" t="s">
        <v>806</v>
      </c>
    </row>
    <row r="617" spans="3:4" ht="12.75" customHeight="1">
      <c r="C617" s="7"/>
      <c r="D617" s="7" t="s">
        <v>807</v>
      </c>
    </row>
    <row r="618" spans="3:4" ht="12.75" customHeight="1">
      <c r="C618" s="7"/>
      <c r="D618" s="7" t="s">
        <v>809</v>
      </c>
    </row>
    <row r="619" spans="3:4" ht="12.75" customHeight="1">
      <c r="C619" t="s">
        <v>743</v>
      </c>
    </row>
    <row r="620" spans="3:4" ht="12.75" customHeight="1">
      <c r="C620" s="7"/>
      <c r="D620" s="47" t="s">
        <v>808</v>
      </c>
    </row>
    <row r="621" spans="3:4" ht="12.75" customHeight="1">
      <c r="C621" s="7" t="s">
        <v>830</v>
      </c>
      <c r="D621" s="7"/>
    </row>
    <row r="622" spans="3:4" ht="12.75" customHeight="1">
      <c r="C622" s="7" t="s">
        <v>566</v>
      </c>
      <c r="D622" s="7"/>
    </row>
    <row r="623" spans="3:4" ht="12.75" customHeight="1">
      <c r="C623" s="7"/>
      <c r="D623" s="47" t="s">
        <v>811</v>
      </c>
    </row>
    <row r="624" spans="3:4" ht="12.75" customHeight="1">
      <c r="C624" s="7"/>
      <c r="D624" s="7" t="s">
        <v>822</v>
      </c>
    </row>
    <row r="625" spans="3:4" ht="12.75" customHeight="1">
      <c r="C625" s="7"/>
      <c r="D625" s="47" t="s">
        <v>823</v>
      </c>
    </row>
    <row r="626" spans="3:4" ht="12.75" customHeight="1">
      <c r="C626" s="7"/>
      <c r="D626" s="47" t="s">
        <v>824</v>
      </c>
    </row>
    <row r="627" spans="3:4" ht="12.75" customHeight="1">
      <c r="C627" s="7" t="s">
        <v>816</v>
      </c>
      <c r="D627" s="7"/>
    </row>
    <row r="628" spans="3:4" ht="12.75" customHeight="1">
      <c r="C628" s="7" t="s">
        <v>815</v>
      </c>
      <c r="D628" s="7"/>
    </row>
    <row r="629" spans="3:4" ht="12.75" customHeight="1">
      <c r="C629" s="7"/>
      <c r="D629" s="47" t="s">
        <v>812</v>
      </c>
    </row>
    <row r="630" spans="3:4" ht="12.75" customHeight="1">
      <c r="C630" s="7" t="s">
        <v>566</v>
      </c>
      <c r="D630" s="7"/>
    </row>
    <row r="631" spans="3:4" ht="12.75" customHeight="1">
      <c r="C631" s="7"/>
      <c r="D631" s="47" t="s">
        <v>813</v>
      </c>
    </row>
    <row r="632" spans="3:4" ht="12.75" customHeight="1">
      <c r="C632" s="7"/>
      <c r="D632" s="47"/>
    </row>
    <row r="633" spans="3:4" ht="12.75" customHeight="1">
      <c r="C633" s="7" t="s">
        <v>948</v>
      </c>
      <c r="D633" s="7"/>
    </row>
    <row r="634" spans="3:4" ht="12.75" customHeight="1">
      <c r="C634" s="7" t="s">
        <v>814</v>
      </c>
      <c r="D634" s="7"/>
    </row>
    <row r="635" spans="3:4" ht="12.75" customHeight="1">
      <c r="C635" s="7"/>
      <c r="D635" s="7"/>
    </row>
    <row r="655" spans="3:16" ht="12.75" customHeight="1">
      <c r="C655" s="4"/>
      <c r="D655" s="4"/>
      <c r="E655" s="4"/>
      <c r="F655" s="4"/>
      <c r="G655" s="4"/>
      <c r="H655" s="4"/>
      <c r="I655" s="4"/>
      <c r="J655" s="4"/>
      <c r="K655" s="4"/>
      <c r="L655" s="4"/>
      <c r="M655" s="4"/>
      <c r="N655" s="4"/>
      <c r="O655" s="4"/>
      <c r="P655" s="4"/>
    </row>
    <row r="656" spans="3:16" ht="12.75" customHeight="1">
      <c r="C656" s="4"/>
      <c r="D656" s="4"/>
      <c r="E656" s="4"/>
      <c r="F656" s="4"/>
      <c r="G656" s="4"/>
      <c r="H656" s="4"/>
      <c r="I656" s="4"/>
      <c r="J656" s="4"/>
      <c r="K656" s="4"/>
      <c r="L656" s="4"/>
      <c r="M656" s="4"/>
      <c r="N656" s="4"/>
      <c r="O656" s="4"/>
      <c r="P656" s="4"/>
    </row>
    <row r="657" spans="3:16" ht="12.75" customHeight="1">
      <c r="C657" s="4"/>
      <c r="D657" s="4"/>
      <c r="E657" s="4"/>
      <c r="F657" s="4"/>
      <c r="G657" s="4"/>
      <c r="H657" s="4"/>
      <c r="I657" s="4"/>
      <c r="J657" s="4"/>
      <c r="K657" s="4"/>
      <c r="L657" s="4"/>
      <c r="M657" s="4"/>
      <c r="N657" s="4"/>
      <c r="O657" s="4"/>
      <c r="P657" s="4"/>
    </row>
    <row r="658" spans="3:16" ht="12.75" customHeight="1">
      <c r="C658" s="4"/>
      <c r="D658" s="4"/>
      <c r="E658" s="4"/>
      <c r="F658" s="4"/>
      <c r="G658" s="4"/>
      <c r="H658" s="4"/>
      <c r="I658" s="4"/>
      <c r="J658" s="4"/>
      <c r="K658" s="4"/>
      <c r="L658" s="4"/>
      <c r="M658" s="4"/>
      <c r="N658" s="4"/>
      <c r="O658" s="4"/>
      <c r="P658" s="4"/>
    </row>
    <row r="659" spans="3:16" ht="12.75" customHeight="1">
      <c r="C659" s="4"/>
      <c r="D659" s="4"/>
      <c r="E659" s="4"/>
      <c r="F659" s="4"/>
      <c r="G659" s="4"/>
      <c r="H659" s="4"/>
      <c r="I659" s="4"/>
      <c r="J659" s="4"/>
      <c r="K659" s="4"/>
      <c r="L659" s="4"/>
      <c r="M659" s="4"/>
      <c r="N659" s="4"/>
      <c r="O659" s="4"/>
      <c r="P659" s="4"/>
    </row>
    <row r="660" spans="3:16" ht="12.75" customHeight="1">
      <c r="C660" s="4"/>
      <c r="D660" s="4"/>
      <c r="E660" s="4"/>
      <c r="F660" s="4"/>
      <c r="G660" s="4"/>
      <c r="H660" s="4"/>
      <c r="I660" s="4"/>
      <c r="J660" s="4"/>
      <c r="K660" s="4"/>
      <c r="L660" s="4"/>
      <c r="M660" s="4"/>
      <c r="N660" s="4"/>
      <c r="O660" s="4"/>
      <c r="P660" s="4"/>
    </row>
    <row r="661" spans="3:16" ht="12.75" customHeight="1">
      <c r="C661" s="4"/>
      <c r="D661" s="4"/>
      <c r="E661" s="4"/>
      <c r="F661" s="4"/>
      <c r="G661" s="4"/>
      <c r="H661" s="4"/>
      <c r="I661" s="4"/>
      <c r="J661" s="4"/>
      <c r="K661" s="4"/>
      <c r="L661" s="4"/>
      <c r="M661" s="4"/>
      <c r="N661" s="4"/>
      <c r="O661" s="4"/>
      <c r="P661" s="4"/>
    </row>
    <row r="662" spans="3:16" ht="12.75" customHeight="1">
      <c r="C662" s="4"/>
      <c r="D662" s="4"/>
      <c r="E662" s="4"/>
      <c r="F662" s="4"/>
      <c r="G662" s="4"/>
      <c r="H662" s="4"/>
      <c r="I662" s="4"/>
      <c r="J662" s="4"/>
      <c r="K662" s="4"/>
      <c r="L662" s="4"/>
      <c r="M662" s="4"/>
      <c r="N662" s="4"/>
      <c r="O662" s="4"/>
      <c r="P662" s="4"/>
    </row>
    <row r="663" spans="3:16" ht="12.75" customHeight="1">
      <c r="C663" s="4"/>
      <c r="D663" s="4"/>
      <c r="E663" s="4"/>
      <c r="F663" s="4"/>
      <c r="G663" t="s">
        <v>1705</v>
      </c>
      <c r="H663" s="4"/>
      <c r="I663" s="4"/>
      <c r="J663" s="4"/>
      <c r="K663" s="4"/>
      <c r="L663" s="4"/>
      <c r="M663" s="4"/>
      <c r="N663" s="4"/>
      <c r="O663" s="4"/>
      <c r="P663" s="4"/>
    </row>
    <row r="664" spans="3:16" ht="12.75" customHeight="1">
      <c r="C664" s="4"/>
      <c r="D664" s="4"/>
      <c r="E664" s="4"/>
      <c r="F664" s="4"/>
      <c r="G664" s="4"/>
      <c r="H664" s="4"/>
      <c r="I664" s="4"/>
      <c r="J664" s="4"/>
      <c r="K664" s="4"/>
      <c r="L664" s="4"/>
      <c r="M664" s="4"/>
      <c r="N664" s="4"/>
      <c r="O664" s="4"/>
      <c r="P664" s="4"/>
    </row>
    <row r="665" spans="3:16" ht="12.75" customHeight="1">
      <c r="C665" s="4"/>
      <c r="D665" s="4"/>
      <c r="E665" s="4"/>
      <c r="F665" s="4"/>
      <c r="G665" s="4"/>
      <c r="H665" s="4"/>
      <c r="I665" s="4"/>
      <c r="J665" s="4"/>
      <c r="K665" s="4"/>
      <c r="L665" s="4"/>
      <c r="M665" s="4"/>
      <c r="N665" s="4"/>
      <c r="O665" s="4"/>
      <c r="P665" s="4"/>
    </row>
    <row r="666" spans="3:16" ht="12.75" customHeight="1">
      <c r="C666" s="4"/>
      <c r="D666" s="4"/>
      <c r="E666" s="4"/>
      <c r="F666" s="4"/>
      <c r="G666" s="4"/>
      <c r="H666" s="4"/>
      <c r="I666" s="4"/>
      <c r="J666" s="4"/>
      <c r="K666" s="4"/>
      <c r="L666" s="4"/>
      <c r="M666" s="4"/>
      <c r="N666" s="4"/>
      <c r="O666" s="4"/>
      <c r="P666" s="4"/>
    </row>
    <row r="667" spans="3:16" ht="12.75" customHeight="1">
      <c r="C667" s="4"/>
      <c r="D667" s="4"/>
      <c r="E667" s="4"/>
      <c r="F667" s="4"/>
      <c r="G667" s="4"/>
      <c r="H667" s="4"/>
      <c r="I667" s="4"/>
      <c r="J667" s="4"/>
      <c r="K667" s="4"/>
      <c r="L667" s="4"/>
      <c r="M667" s="4"/>
      <c r="N667" s="4"/>
      <c r="O667" s="4"/>
      <c r="P667" s="4"/>
    </row>
    <row r="668" spans="3:16" ht="12.75" customHeight="1">
      <c r="C668" s="4"/>
      <c r="D668" s="4"/>
      <c r="E668" s="4"/>
      <c r="F668" s="4"/>
      <c r="G668" s="4"/>
      <c r="H668" s="4"/>
      <c r="I668" s="4"/>
      <c r="J668" s="4"/>
      <c r="K668" s="4"/>
      <c r="L668" s="4"/>
      <c r="M668" s="4"/>
      <c r="N668" s="4"/>
      <c r="O668" s="4"/>
      <c r="P668" s="4"/>
    </row>
    <row r="669" spans="3:16" ht="12.75" customHeight="1">
      <c r="C669" s="4"/>
      <c r="D669" s="4"/>
      <c r="E669" s="4"/>
      <c r="F669" s="4"/>
      <c r="G669" s="4"/>
      <c r="H669" s="4"/>
      <c r="I669" s="4"/>
      <c r="J669" s="4"/>
      <c r="K669" s="4"/>
      <c r="L669" s="4"/>
      <c r="M669" s="4"/>
      <c r="N669" s="4"/>
      <c r="O669" s="4"/>
      <c r="P669" s="4"/>
    </row>
    <row r="670" spans="3:16" ht="12.75" customHeight="1">
      <c r="C670" s="4"/>
      <c r="D670" s="4"/>
      <c r="E670" s="4"/>
      <c r="F670" s="4"/>
      <c r="G670" s="4"/>
      <c r="H670" s="4"/>
      <c r="I670" s="4"/>
      <c r="J670" s="4"/>
      <c r="K670" s="4"/>
      <c r="L670" s="4"/>
      <c r="M670" s="4"/>
      <c r="N670" s="4"/>
      <c r="O670" s="4"/>
      <c r="P670" s="4"/>
    </row>
    <row r="671" spans="3:16" ht="12.75" customHeight="1">
      <c r="C671" s="4"/>
      <c r="D671" s="4"/>
      <c r="E671" s="4"/>
      <c r="F671" s="4"/>
      <c r="G671" s="4"/>
      <c r="H671" s="4"/>
      <c r="I671" s="4"/>
      <c r="J671" s="4"/>
      <c r="K671" s="4"/>
      <c r="L671" s="4"/>
      <c r="M671" s="4"/>
      <c r="N671" s="4"/>
      <c r="O671" s="4"/>
      <c r="P671" s="4"/>
    </row>
    <row r="672" spans="3:16" ht="12.75" customHeight="1">
      <c r="C672" s="4"/>
      <c r="D672" s="4"/>
      <c r="E672" s="4"/>
      <c r="F672" s="4"/>
      <c r="G672" s="4"/>
      <c r="H672" s="4"/>
      <c r="I672" s="4"/>
      <c r="J672" s="4"/>
      <c r="K672" s="4"/>
      <c r="L672" s="4"/>
      <c r="M672" s="4"/>
      <c r="N672" s="4"/>
      <c r="O672" s="4"/>
      <c r="P672" s="4"/>
    </row>
    <row r="673" spans="3:16" ht="12.75" customHeight="1">
      <c r="C673" s="4"/>
      <c r="D673" s="4"/>
      <c r="E673" s="4"/>
      <c r="F673" s="4"/>
      <c r="G673" s="4"/>
      <c r="H673" s="4"/>
      <c r="I673" s="4"/>
      <c r="J673" s="4"/>
      <c r="K673" s="4"/>
      <c r="L673" s="4"/>
      <c r="M673" s="4"/>
      <c r="N673" s="4"/>
      <c r="O673" s="4"/>
      <c r="P673" s="4"/>
    </row>
    <row r="674" spans="3:16" ht="12.75" customHeight="1">
      <c r="C674" s="4"/>
      <c r="D674" s="4"/>
      <c r="E674" s="4"/>
      <c r="F674" s="4"/>
      <c r="G674" s="4"/>
      <c r="H674" s="4"/>
      <c r="I674" s="4"/>
      <c r="J674" s="4"/>
      <c r="K674" s="4"/>
      <c r="L674" s="4"/>
      <c r="M674" s="4"/>
      <c r="N674" s="4"/>
      <c r="O674" s="4"/>
      <c r="P674" s="4"/>
    </row>
    <row r="675" spans="3:16" ht="12.75" customHeight="1">
      <c r="C675" s="4"/>
      <c r="D675" s="4"/>
      <c r="E675" s="4"/>
      <c r="F675" s="4"/>
      <c r="G675" s="4"/>
      <c r="H675" s="4"/>
      <c r="I675" s="4"/>
      <c r="J675" s="4"/>
      <c r="K675" s="4"/>
      <c r="L675" s="4"/>
      <c r="M675" s="4"/>
      <c r="N675" s="4"/>
      <c r="O675" s="4"/>
      <c r="P675" s="4"/>
    </row>
    <row r="676" spans="3:16" ht="12.75" customHeight="1">
      <c r="C676" s="4"/>
      <c r="D676" s="4"/>
      <c r="E676" s="4"/>
      <c r="F676" s="4"/>
      <c r="G676" s="4"/>
      <c r="H676" s="4"/>
      <c r="I676" s="4"/>
      <c r="J676" s="4"/>
      <c r="K676" s="4"/>
      <c r="L676" s="4"/>
      <c r="M676" s="4"/>
      <c r="N676" s="4"/>
      <c r="O676" s="4"/>
      <c r="P676" s="4"/>
    </row>
    <row r="677" spans="3:16" ht="12.75" customHeight="1">
      <c r="C677" s="4"/>
      <c r="D677" s="4"/>
      <c r="E677" s="4"/>
      <c r="F677" s="4"/>
      <c r="G677" s="4"/>
      <c r="H677" s="4"/>
      <c r="I677" s="4"/>
      <c r="J677" s="4"/>
      <c r="K677" s="4"/>
      <c r="L677" s="4"/>
      <c r="M677" s="4"/>
      <c r="N677" s="4"/>
      <c r="O677" s="4"/>
      <c r="P677" s="4"/>
    </row>
    <row r="678" spans="3:16" ht="12.75" customHeight="1">
      <c r="C678" s="4"/>
      <c r="D678" s="4"/>
      <c r="E678" s="4"/>
      <c r="F678" s="4"/>
      <c r="G678" s="4"/>
      <c r="H678" s="4"/>
      <c r="I678" s="4"/>
      <c r="J678" s="4"/>
      <c r="K678" s="4"/>
      <c r="L678" s="4"/>
      <c r="M678" s="4"/>
      <c r="N678" s="4"/>
      <c r="O678" s="4"/>
      <c r="P678" s="4"/>
    </row>
    <row r="679" spans="3:16" ht="12.75" customHeight="1">
      <c r="C679" s="4"/>
      <c r="D679" s="4"/>
      <c r="E679" s="4"/>
      <c r="F679" s="4"/>
      <c r="G679" s="4"/>
      <c r="H679" s="4"/>
      <c r="I679" s="4"/>
      <c r="J679" s="4"/>
      <c r="K679" s="4"/>
      <c r="L679" s="4"/>
      <c r="M679" s="4"/>
      <c r="N679" s="4"/>
      <c r="O679" s="4"/>
      <c r="P679" s="4"/>
    </row>
    <row r="680" spans="3:16" ht="12.75" customHeight="1">
      <c r="C680" s="4"/>
      <c r="D680" s="4"/>
      <c r="E680" s="4"/>
      <c r="F680" s="4"/>
      <c r="G680" s="4"/>
      <c r="H680" s="4"/>
      <c r="I680" s="4"/>
      <c r="J680" s="4"/>
      <c r="K680" s="4"/>
      <c r="L680" s="4"/>
      <c r="M680" s="4"/>
      <c r="N680" s="4"/>
      <c r="O680" s="4"/>
      <c r="P680" s="4"/>
    </row>
    <row r="681" spans="3:16" ht="12.75" customHeight="1">
      <c r="C681" s="4"/>
      <c r="D681" s="4"/>
      <c r="E681" s="4"/>
      <c r="F681" s="4"/>
      <c r="G681" s="4"/>
      <c r="H681" s="4"/>
      <c r="I681" s="4"/>
      <c r="J681" s="4"/>
      <c r="K681" s="4"/>
      <c r="L681" s="4"/>
      <c r="M681" s="4"/>
      <c r="N681" s="4"/>
      <c r="O681" s="4"/>
      <c r="P681" s="4"/>
    </row>
    <row r="682" spans="3:16" ht="12.75" customHeight="1">
      <c r="C682" s="4"/>
      <c r="D682" s="4"/>
      <c r="E682" s="4"/>
      <c r="F682" s="4"/>
      <c r="G682" s="4"/>
      <c r="H682" s="4"/>
      <c r="I682" s="4"/>
      <c r="J682" s="4"/>
      <c r="K682" s="4"/>
      <c r="L682" s="4"/>
      <c r="M682" s="4"/>
      <c r="N682" s="4"/>
      <c r="O682" s="4"/>
      <c r="P682" s="4"/>
    </row>
    <row r="683" spans="3:16" ht="12.75" customHeight="1">
      <c r="C683" s="4"/>
      <c r="D683" s="4"/>
      <c r="E683" s="4"/>
      <c r="F683" s="4"/>
      <c r="G683" s="4"/>
      <c r="H683" s="4"/>
      <c r="I683" s="4"/>
      <c r="J683" s="4"/>
      <c r="K683" s="4"/>
      <c r="L683" s="4"/>
      <c r="M683" s="4"/>
      <c r="N683" s="4"/>
      <c r="O683" s="4"/>
      <c r="P683" s="4"/>
    </row>
    <row r="684" spans="3:16" ht="12.75" customHeight="1">
      <c r="C684" s="4"/>
      <c r="D684" s="4"/>
      <c r="E684" s="4"/>
      <c r="F684" s="4"/>
      <c r="G684" s="4"/>
      <c r="H684" s="4"/>
      <c r="I684" s="4"/>
      <c r="J684" s="4"/>
      <c r="K684" s="4"/>
      <c r="L684" s="4"/>
      <c r="M684" s="4"/>
      <c r="N684" s="4"/>
      <c r="O684" s="4"/>
      <c r="P684" s="4"/>
    </row>
    <row r="685" spans="3:16" ht="12.75" customHeight="1">
      <c r="C685" s="4"/>
      <c r="D685" s="4"/>
      <c r="E685" s="4"/>
      <c r="F685" s="4"/>
      <c r="G685" s="4"/>
      <c r="H685" s="4"/>
      <c r="I685" s="4"/>
      <c r="J685" s="4"/>
      <c r="K685" s="4"/>
      <c r="L685" s="4"/>
      <c r="M685" s="4"/>
      <c r="N685" s="4"/>
      <c r="O685" s="4"/>
      <c r="P685" s="4"/>
    </row>
    <row r="686" spans="3:16" ht="12.75" customHeight="1">
      <c r="C686" s="4"/>
      <c r="D686" s="4"/>
      <c r="E686" s="4"/>
      <c r="F686" s="4"/>
      <c r="G686" s="4"/>
      <c r="H686" s="4"/>
      <c r="I686" s="4"/>
      <c r="J686" s="4"/>
      <c r="K686" s="4"/>
      <c r="L686" s="4"/>
      <c r="M686" s="4"/>
      <c r="N686" s="4"/>
      <c r="O686" s="4"/>
      <c r="P686" s="4"/>
    </row>
    <row r="687" spans="3:16" ht="12.75" customHeight="1">
      <c r="C687" s="4"/>
      <c r="D687" s="4"/>
      <c r="E687" s="4"/>
      <c r="F687" s="4"/>
      <c r="G687" s="4"/>
      <c r="H687" s="4"/>
      <c r="I687" s="4"/>
      <c r="J687" s="4"/>
      <c r="K687" s="4"/>
      <c r="L687" s="4"/>
      <c r="M687" s="4"/>
      <c r="N687" s="4"/>
      <c r="O687" s="4"/>
      <c r="P687" s="4"/>
    </row>
    <row r="688" spans="3:16" ht="12.75" customHeight="1">
      <c r="C688" s="4"/>
      <c r="D688" s="4"/>
      <c r="E688" s="4"/>
      <c r="F688" s="4"/>
      <c r="G688" s="4"/>
      <c r="H688" s="4"/>
      <c r="I688" s="4"/>
      <c r="J688" s="4"/>
      <c r="K688" s="4"/>
      <c r="L688" s="4"/>
      <c r="M688" s="4"/>
      <c r="N688" s="4"/>
      <c r="O688" s="4"/>
      <c r="P688" s="4"/>
    </row>
    <row r="689" spans="3:16" ht="12.75" customHeight="1">
      <c r="C689" s="4"/>
      <c r="D689" s="4"/>
      <c r="E689" s="4"/>
      <c r="F689" s="4"/>
      <c r="G689" s="4"/>
      <c r="H689" s="4"/>
      <c r="I689" s="4"/>
      <c r="J689" s="4"/>
      <c r="K689" s="4"/>
      <c r="L689" s="4"/>
      <c r="M689" s="4"/>
      <c r="N689" s="4"/>
      <c r="O689" s="4"/>
      <c r="P689" s="4"/>
    </row>
    <row r="690" spans="3:16" ht="12.75" customHeight="1">
      <c r="C690" s="4"/>
      <c r="D690" s="4"/>
      <c r="E690" s="4"/>
      <c r="F690" s="4"/>
      <c r="G690" s="4"/>
      <c r="H690" s="4"/>
      <c r="I690" s="4"/>
      <c r="J690" s="4"/>
      <c r="K690" s="4"/>
      <c r="L690" s="4"/>
      <c r="M690" s="4"/>
      <c r="N690" s="4"/>
      <c r="O690" s="4"/>
      <c r="P690" s="4"/>
    </row>
    <row r="691" spans="3:16" ht="12.75" customHeight="1">
      <c r="C691" s="4"/>
      <c r="D691" s="4"/>
      <c r="E691" s="4"/>
      <c r="F691" s="4"/>
      <c r="G691" s="4"/>
      <c r="H691" s="4"/>
      <c r="I691" s="4"/>
      <c r="J691" s="4"/>
      <c r="K691" s="4"/>
      <c r="L691" s="4"/>
      <c r="M691" s="4"/>
      <c r="N691" s="4"/>
      <c r="O691" s="4"/>
      <c r="P691" s="4"/>
    </row>
    <row r="692" spans="3:16" ht="12.75" customHeight="1">
      <c r="C692" s="4"/>
      <c r="D692" s="4"/>
      <c r="E692" s="4"/>
      <c r="F692" s="4"/>
      <c r="G692" s="4"/>
      <c r="H692" s="4"/>
      <c r="I692" s="4"/>
      <c r="J692" s="4"/>
      <c r="K692" s="4"/>
      <c r="L692" s="4"/>
      <c r="M692" s="4"/>
      <c r="N692" s="4"/>
      <c r="O692" s="4"/>
      <c r="P692" s="4"/>
    </row>
    <row r="693" spans="3:16" ht="12.75" customHeight="1">
      <c r="C693" s="4"/>
      <c r="D693" s="4"/>
      <c r="E693" s="4"/>
      <c r="F693" s="4"/>
      <c r="G693" s="4"/>
      <c r="H693" s="4"/>
      <c r="I693" s="4"/>
      <c r="J693" s="4"/>
      <c r="K693" s="4"/>
      <c r="L693" s="4"/>
      <c r="M693" s="4"/>
      <c r="N693" s="4"/>
      <c r="O693" s="4"/>
      <c r="P693" s="4"/>
    </row>
    <row r="694" spans="3:16" ht="12.75" customHeight="1">
      <c r="C694" s="4"/>
      <c r="D694" s="4"/>
      <c r="E694" s="4"/>
      <c r="F694" s="4"/>
      <c r="G694" s="4"/>
      <c r="H694" s="4"/>
      <c r="I694" s="4"/>
      <c r="J694" s="4"/>
      <c r="K694" s="4"/>
      <c r="L694" s="4"/>
      <c r="M694" s="4"/>
      <c r="N694" s="4"/>
      <c r="O694" s="4"/>
      <c r="P694" s="4"/>
    </row>
    <row r="695" spans="3:16" ht="12.75" customHeight="1">
      <c r="C695" s="4"/>
      <c r="D695" s="4"/>
      <c r="E695" s="4"/>
      <c r="F695" s="4"/>
      <c r="G695" s="4"/>
      <c r="H695" s="4"/>
      <c r="I695" s="4"/>
      <c r="J695" s="4"/>
      <c r="K695" s="4"/>
      <c r="L695" s="4"/>
      <c r="M695" s="4"/>
      <c r="N695" s="4"/>
      <c r="O695" s="4"/>
      <c r="P695" s="4"/>
    </row>
    <row r="696" spans="3:16" ht="12.75" customHeight="1">
      <c r="C696" s="4"/>
      <c r="D696" s="4"/>
      <c r="E696" s="4"/>
      <c r="F696" s="4"/>
      <c r="G696" s="4"/>
      <c r="H696" s="4"/>
      <c r="I696" s="4"/>
      <c r="J696" s="4"/>
      <c r="K696" s="4"/>
      <c r="L696" s="4"/>
      <c r="M696" s="4"/>
      <c r="N696" s="4"/>
      <c r="O696" s="4"/>
      <c r="P696" s="4"/>
    </row>
    <row r="697" spans="3:16" ht="12.75" customHeight="1">
      <c r="C697" s="4"/>
      <c r="D697" s="4"/>
      <c r="E697" s="4"/>
      <c r="F697" s="4"/>
      <c r="G697" s="4"/>
      <c r="H697" s="4"/>
      <c r="I697" s="4"/>
      <c r="J697" s="4"/>
      <c r="K697" s="4"/>
      <c r="L697" s="4"/>
      <c r="M697" s="4"/>
      <c r="N697" s="4"/>
      <c r="O697" s="4"/>
      <c r="P697" s="4"/>
    </row>
    <row r="698" spans="3:16" ht="12.75" customHeight="1">
      <c r="C698" s="4"/>
      <c r="D698" s="4"/>
      <c r="E698" s="4"/>
      <c r="F698" s="4"/>
      <c r="G698" s="4"/>
      <c r="H698" s="4"/>
      <c r="I698" s="4"/>
      <c r="J698" s="4"/>
      <c r="K698" s="4"/>
      <c r="L698" s="4"/>
      <c r="M698" s="4"/>
      <c r="N698" s="4"/>
      <c r="O698" s="4"/>
      <c r="P698" s="4"/>
    </row>
    <row r="699" spans="3:16" ht="12.75" customHeight="1">
      <c r="C699" s="4"/>
      <c r="D699" s="4"/>
      <c r="E699" s="4"/>
      <c r="F699" s="4"/>
      <c r="G699" s="4"/>
      <c r="H699" s="4"/>
      <c r="I699" s="4"/>
      <c r="J699" s="4"/>
      <c r="K699" s="4"/>
      <c r="L699" s="4"/>
      <c r="M699" s="4"/>
      <c r="N699" s="4"/>
      <c r="O699" s="4"/>
      <c r="P699" s="4"/>
    </row>
    <row r="700" spans="3:16" ht="12.75" customHeight="1">
      <c r="C700" s="4"/>
      <c r="D700" s="4"/>
      <c r="E700" s="4"/>
      <c r="F700" s="4"/>
      <c r="G700" s="4"/>
      <c r="H700" s="4"/>
      <c r="I700" s="4"/>
      <c r="J700" s="4"/>
      <c r="K700" s="4"/>
      <c r="L700" s="4"/>
      <c r="M700" s="4"/>
      <c r="N700" s="4"/>
      <c r="O700" s="4"/>
      <c r="P700" s="4"/>
    </row>
    <row r="701" spans="3:16" ht="12.75" customHeight="1">
      <c r="C701" s="4"/>
      <c r="D701" s="4"/>
      <c r="E701" s="4"/>
      <c r="F701" s="4"/>
      <c r="G701" s="4"/>
      <c r="H701" s="4"/>
      <c r="I701" s="4"/>
      <c r="J701" s="4"/>
      <c r="K701" s="4"/>
      <c r="L701" s="4"/>
      <c r="M701" s="4"/>
      <c r="N701" s="4"/>
      <c r="O701" s="4"/>
      <c r="P701" s="4"/>
    </row>
    <row r="702" spans="3:16" ht="12.75" customHeight="1">
      <c r="C702" s="4"/>
      <c r="D702" s="4"/>
      <c r="E702" s="4"/>
      <c r="F702" s="4"/>
      <c r="G702" s="4"/>
      <c r="H702" s="4"/>
      <c r="I702" s="4"/>
      <c r="J702" s="4"/>
      <c r="K702" s="4"/>
      <c r="L702" s="4"/>
      <c r="M702" s="4"/>
      <c r="N702" s="4"/>
      <c r="O702" s="4"/>
      <c r="P702" s="4"/>
    </row>
    <row r="703" spans="3:16" ht="12.75" customHeight="1">
      <c r="C703" s="4"/>
      <c r="D703" s="4"/>
      <c r="E703" s="4"/>
      <c r="F703" s="4"/>
      <c r="G703" s="4"/>
      <c r="H703" s="4"/>
      <c r="I703" s="4"/>
      <c r="J703" s="4"/>
      <c r="K703" s="4"/>
      <c r="L703" s="4"/>
      <c r="M703" s="4"/>
      <c r="N703" s="4"/>
      <c r="O703" s="4"/>
      <c r="P703" s="4"/>
    </row>
    <row r="704" spans="3:16" ht="12.75" customHeight="1">
      <c r="C704" s="4"/>
      <c r="D704" s="4"/>
      <c r="E704" s="4"/>
      <c r="F704" s="4"/>
      <c r="G704" s="4"/>
      <c r="H704" s="4"/>
      <c r="I704" s="4"/>
      <c r="J704" s="4"/>
      <c r="K704" s="4"/>
      <c r="L704" s="4"/>
      <c r="M704" s="4"/>
      <c r="N704" s="4"/>
      <c r="O704" s="4"/>
      <c r="P704" s="4"/>
    </row>
    <row r="705" spans="3:16" ht="12.75" customHeight="1">
      <c r="C705" s="4"/>
      <c r="D705" s="4"/>
      <c r="E705" s="4"/>
      <c r="F705" s="4"/>
      <c r="G705" s="4"/>
      <c r="H705" s="4"/>
      <c r="I705" s="4"/>
      <c r="J705" s="4"/>
      <c r="K705" s="4"/>
      <c r="L705" s="4"/>
      <c r="M705" s="4"/>
      <c r="N705" s="4"/>
      <c r="O705" s="4"/>
      <c r="P705" s="4"/>
    </row>
    <row r="706" spans="3:16" ht="12.75" customHeight="1">
      <c r="C706" s="4"/>
      <c r="D706" s="4"/>
      <c r="E706" s="4"/>
      <c r="F706" s="4"/>
      <c r="G706" s="4"/>
      <c r="H706" s="4"/>
      <c r="I706" s="4"/>
      <c r="J706" s="4"/>
      <c r="K706" s="4"/>
      <c r="L706" s="4"/>
      <c r="M706" s="4"/>
      <c r="N706" s="4"/>
      <c r="O706" s="4"/>
      <c r="P706" s="4"/>
    </row>
    <row r="707" spans="3:16" ht="12.75" customHeight="1">
      <c r="C707" s="4"/>
      <c r="D707" s="4"/>
      <c r="E707" s="4"/>
      <c r="F707" s="4"/>
      <c r="G707" s="4"/>
      <c r="H707" s="4"/>
      <c r="I707" s="4"/>
      <c r="J707" s="4"/>
      <c r="K707" s="4"/>
      <c r="L707" s="4"/>
      <c r="M707" s="4"/>
      <c r="N707" s="4"/>
      <c r="O707" s="4"/>
      <c r="P707" s="4"/>
    </row>
    <row r="708" spans="3:16" ht="12.75" customHeight="1">
      <c r="C708" s="4"/>
      <c r="D708" s="4"/>
      <c r="E708" s="4"/>
      <c r="F708" s="4"/>
      <c r="G708" s="4"/>
      <c r="H708" s="4"/>
      <c r="I708" s="4"/>
      <c r="J708" s="4"/>
      <c r="K708" s="4"/>
      <c r="L708" s="4"/>
      <c r="M708" s="4"/>
      <c r="N708" s="4"/>
      <c r="O708" s="4"/>
      <c r="P708" s="4"/>
    </row>
    <row r="709" spans="3:16" ht="12.75" customHeight="1">
      <c r="C709" s="4"/>
      <c r="D709" s="4"/>
      <c r="E709" s="4"/>
      <c r="F709" s="4"/>
      <c r="G709" s="4"/>
      <c r="H709" s="4"/>
      <c r="I709" s="4"/>
      <c r="J709" s="4"/>
      <c r="K709" s="4"/>
      <c r="L709" s="4"/>
      <c r="M709" s="4"/>
      <c r="N709" s="4"/>
      <c r="O709" s="4"/>
      <c r="P709" s="4"/>
    </row>
    <row r="710" spans="3:16" ht="12.75" customHeight="1">
      <c r="C710" s="4"/>
      <c r="D710" s="4"/>
      <c r="E710" s="4"/>
      <c r="F710" s="4"/>
      <c r="G710" s="4"/>
      <c r="H710" s="4"/>
      <c r="I710" s="4"/>
      <c r="J710" s="4"/>
      <c r="K710" s="4"/>
      <c r="L710" s="4"/>
      <c r="M710" s="4"/>
      <c r="N710" s="4"/>
      <c r="O710" s="4"/>
      <c r="P710" s="4"/>
    </row>
    <row r="711" spans="3:16" ht="12.75" customHeight="1">
      <c r="C711" s="4"/>
      <c r="D711" s="4"/>
      <c r="E711" s="4"/>
      <c r="F711" s="4"/>
      <c r="G711" s="4"/>
      <c r="H711" s="4"/>
      <c r="I711" s="4"/>
      <c r="J711" s="4"/>
      <c r="K711" s="4"/>
      <c r="L711" s="4"/>
      <c r="M711" s="4"/>
      <c r="N711" s="4"/>
      <c r="O711" s="4"/>
      <c r="P711" s="4"/>
    </row>
    <row r="712" spans="3:16" ht="12.75" customHeight="1">
      <c r="C712" s="4"/>
      <c r="D712" s="4"/>
      <c r="E712" s="4"/>
      <c r="F712" s="4"/>
      <c r="G712" s="4"/>
      <c r="H712" s="4"/>
      <c r="I712" s="4"/>
      <c r="J712" s="4"/>
      <c r="K712" s="4"/>
      <c r="L712" s="4"/>
      <c r="M712" s="4"/>
      <c r="N712" s="4"/>
      <c r="O712" s="4"/>
      <c r="P712" s="4"/>
    </row>
    <row r="713" spans="3:16" ht="12.75" customHeight="1">
      <c r="C713" s="4"/>
      <c r="D713" s="4"/>
      <c r="E713" s="4"/>
      <c r="F713" s="4"/>
      <c r="G713" s="4"/>
      <c r="H713" s="4"/>
      <c r="I713" s="4"/>
      <c r="J713" s="4"/>
      <c r="K713" s="4"/>
      <c r="L713" s="4"/>
      <c r="M713" s="4"/>
      <c r="N713" s="4"/>
      <c r="O713" s="4"/>
      <c r="P713" s="4"/>
    </row>
    <row r="714" spans="3:16" ht="12.75" customHeight="1">
      <c r="C714" s="4"/>
      <c r="D714" s="4"/>
      <c r="E714" s="4"/>
      <c r="F714" s="4"/>
      <c r="G714" s="4"/>
      <c r="H714" s="4"/>
      <c r="I714" s="4"/>
      <c r="J714" s="4"/>
      <c r="K714" s="4"/>
      <c r="L714" s="4"/>
      <c r="M714" s="4"/>
      <c r="N714" s="4"/>
      <c r="O714" s="4"/>
      <c r="P714" s="4"/>
    </row>
    <row r="715" spans="3:16" ht="12.75" customHeight="1">
      <c r="C715" s="4"/>
      <c r="D715" s="4"/>
      <c r="E715" s="4"/>
      <c r="F715" s="4"/>
      <c r="G715" s="4"/>
      <c r="H715" s="4"/>
      <c r="I715" s="4"/>
      <c r="J715" s="4"/>
      <c r="K715" s="4"/>
      <c r="L715" s="4"/>
      <c r="M715" s="4"/>
      <c r="N715" s="4"/>
      <c r="O715" s="4"/>
      <c r="P715" s="4"/>
    </row>
    <row r="716" spans="3:16" ht="12.75" customHeight="1">
      <c r="C716" s="4"/>
      <c r="D716" s="4"/>
      <c r="E716" s="4"/>
      <c r="F716" s="4"/>
      <c r="G716" s="4"/>
      <c r="H716" s="4"/>
      <c r="I716" s="4"/>
      <c r="J716" s="4"/>
      <c r="K716" s="4"/>
      <c r="L716" s="4"/>
      <c r="M716" s="4"/>
      <c r="N716" s="4"/>
      <c r="O716" s="4"/>
      <c r="P716" s="4"/>
    </row>
    <row r="717" spans="3:16" ht="12.75" customHeight="1">
      <c r="C717" s="4"/>
      <c r="D717" s="4"/>
      <c r="E717" s="4"/>
      <c r="F717" s="4"/>
      <c r="G717" s="4"/>
      <c r="H717" s="4"/>
      <c r="I717" s="4"/>
      <c r="J717" s="4"/>
      <c r="K717" s="4"/>
      <c r="L717" s="4"/>
      <c r="M717" s="4"/>
      <c r="N717" s="4"/>
      <c r="O717" s="4"/>
      <c r="P717" s="4"/>
    </row>
    <row r="718" spans="3:16" ht="12.75" customHeight="1">
      <c r="C718" s="4"/>
      <c r="D718" s="4"/>
      <c r="E718" s="4"/>
      <c r="F718" s="4"/>
      <c r="G718" s="4"/>
      <c r="H718" s="4"/>
      <c r="I718" s="4"/>
      <c r="J718" s="4"/>
      <c r="K718" s="4"/>
      <c r="L718" s="4"/>
      <c r="M718" s="4"/>
      <c r="N718" s="4"/>
      <c r="O718" s="4"/>
      <c r="P718" s="4"/>
    </row>
    <row r="719" spans="3:16" ht="12.75" customHeight="1">
      <c r="C719" s="4"/>
      <c r="D719" s="4"/>
      <c r="E719" s="4"/>
      <c r="F719" s="4"/>
      <c r="G719" s="4"/>
      <c r="H719" s="4"/>
      <c r="I719" s="4"/>
      <c r="J719" s="4"/>
      <c r="K719" s="4"/>
      <c r="L719" s="4"/>
      <c r="M719" s="4"/>
      <c r="N719" s="4"/>
      <c r="O719" s="4"/>
      <c r="P719" s="4"/>
    </row>
    <row r="720" spans="3:16" ht="12.75" customHeight="1">
      <c r="C720" s="4"/>
      <c r="D720" s="4"/>
      <c r="E720" s="4"/>
      <c r="F720" s="4"/>
      <c r="G720" s="4"/>
      <c r="H720" s="4"/>
      <c r="I720" s="4"/>
      <c r="J720" s="4"/>
      <c r="K720" s="4"/>
      <c r="L720" s="4"/>
      <c r="M720" s="4"/>
      <c r="N720" s="4"/>
      <c r="O720" s="4"/>
      <c r="P720" s="4"/>
    </row>
    <row r="721" spans="3:16" ht="12.75" customHeight="1">
      <c r="C721" s="4"/>
      <c r="D721" s="4"/>
      <c r="E721" s="4"/>
      <c r="F721" s="4"/>
      <c r="G721" s="4"/>
      <c r="H721" s="4"/>
      <c r="I721" s="4"/>
      <c r="J721" s="4"/>
      <c r="K721" s="4"/>
      <c r="L721" s="4"/>
      <c r="M721" s="4"/>
      <c r="N721" s="4"/>
      <c r="O721" s="4"/>
      <c r="P721" s="4"/>
    </row>
    <row r="722" spans="3:16" ht="12.75" customHeight="1">
      <c r="C722" s="4"/>
      <c r="D722" s="4"/>
      <c r="E722" s="4"/>
      <c r="F722" s="4"/>
      <c r="G722" s="4"/>
      <c r="H722" s="4"/>
      <c r="I722" s="4"/>
      <c r="J722" s="4"/>
      <c r="K722" s="4"/>
      <c r="L722" s="4"/>
      <c r="M722" s="4"/>
      <c r="N722" s="4"/>
      <c r="O722" s="4"/>
      <c r="P722" s="4"/>
    </row>
    <row r="723" spans="3:16" ht="12.75" customHeight="1">
      <c r="C723" s="4"/>
      <c r="D723" s="4"/>
      <c r="E723" s="4"/>
      <c r="F723" s="4"/>
      <c r="G723" s="4"/>
      <c r="H723" s="4"/>
      <c r="I723" s="4"/>
      <c r="J723" s="4"/>
      <c r="K723" s="4"/>
      <c r="L723" s="4"/>
      <c r="M723" s="4"/>
      <c r="N723" s="4"/>
      <c r="O723" s="4"/>
      <c r="P723" s="4"/>
    </row>
    <row r="724" spans="3:16" ht="12.75" customHeight="1">
      <c r="C724" s="4"/>
      <c r="D724" s="4"/>
      <c r="E724" s="4"/>
      <c r="F724" s="4"/>
      <c r="G724" s="4"/>
      <c r="H724" s="4"/>
      <c r="I724" s="4"/>
      <c r="J724" s="4"/>
      <c r="K724" s="4"/>
      <c r="L724" s="4"/>
      <c r="M724" s="4"/>
      <c r="N724" s="4"/>
      <c r="O724" s="4"/>
      <c r="P724" s="4"/>
    </row>
    <row r="725" spans="3:16" ht="12.75" customHeight="1">
      <c r="C725" s="4"/>
      <c r="D725" s="4"/>
      <c r="E725" s="4"/>
      <c r="F725" s="4"/>
      <c r="G725" s="4"/>
      <c r="H725" s="4"/>
      <c r="I725" s="4"/>
      <c r="J725" s="4"/>
      <c r="K725" s="4"/>
      <c r="L725" s="4"/>
      <c r="M725" s="4"/>
      <c r="N725" s="4"/>
      <c r="O725" s="4"/>
      <c r="P725" s="4"/>
    </row>
    <row r="726" spans="3:16" ht="12.75" customHeight="1">
      <c r="C726" s="4"/>
      <c r="D726" s="4"/>
      <c r="E726" s="4"/>
      <c r="F726" s="4"/>
      <c r="G726" s="4"/>
      <c r="H726" s="4"/>
      <c r="I726" s="4"/>
      <c r="J726" s="4"/>
      <c r="K726" s="4"/>
      <c r="L726" s="4"/>
      <c r="M726" s="4"/>
      <c r="N726" s="4"/>
      <c r="O726" s="4"/>
      <c r="P726" s="4"/>
    </row>
    <row r="727" spans="3:16" ht="12.75" customHeight="1">
      <c r="C727" s="4"/>
      <c r="D727" s="4"/>
      <c r="E727" s="4"/>
      <c r="F727" s="4"/>
      <c r="G727" s="4"/>
      <c r="H727" s="4"/>
      <c r="I727" s="4"/>
      <c r="J727" s="4"/>
      <c r="K727" s="4"/>
      <c r="L727" s="4"/>
      <c r="M727" s="4"/>
      <c r="N727" s="4"/>
      <c r="O727" s="4"/>
      <c r="P727" s="4"/>
    </row>
    <row r="728" spans="3:16" ht="12.75" customHeight="1">
      <c r="C728" s="4"/>
      <c r="D728" s="4"/>
      <c r="E728" s="4"/>
      <c r="F728" s="4"/>
      <c r="G728" s="4"/>
      <c r="H728" s="4"/>
      <c r="I728" s="4"/>
      <c r="J728" s="4"/>
      <c r="K728" s="4"/>
      <c r="L728" s="4"/>
      <c r="M728" s="4"/>
      <c r="N728" s="4"/>
      <c r="O728" s="4"/>
      <c r="P728" s="4"/>
    </row>
    <row r="729" spans="3:16" ht="12.75" customHeight="1">
      <c r="C729" s="4"/>
      <c r="D729" s="4"/>
      <c r="E729" s="4"/>
      <c r="F729" s="4"/>
      <c r="G729" s="4"/>
      <c r="H729" s="4"/>
      <c r="I729" s="4"/>
      <c r="J729" s="4"/>
      <c r="K729" s="4"/>
      <c r="L729" s="4"/>
      <c r="M729" s="4"/>
      <c r="N729" s="4"/>
      <c r="O729" s="4"/>
      <c r="P729" s="4"/>
    </row>
    <row r="730" spans="3:16" ht="12.75" customHeight="1">
      <c r="C730" s="4"/>
      <c r="D730" s="4"/>
      <c r="E730" s="4"/>
      <c r="F730" s="4"/>
      <c r="G730" s="4"/>
      <c r="H730" s="4"/>
      <c r="I730" s="4"/>
      <c r="J730" s="4"/>
      <c r="K730" s="4"/>
      <c r="L730" s="4"/>
      <c r="M730" s="4"/>
      <c r="N730" s="4"/>
      <c r="O730" s="4"/>
      <c r="P730" s="4"/>
    </row>
    <row r="731" spans="3:16" ht="12.75" customHeight="1">
      <c r="C731" s="4"/>
      <c r="D731" s="4"/>
      <c r="E731" s="4"/>
      <c r="F731" s="4"/>
      <c r="G731" s="4"/>
      <c r="H731" s="4"/>
      <c r="I731" s="4"/>
      <c r="J731" s="4"/>
      <c r="K731" s="4"/>
      <c r="L731" s="4"/>
      <c r="M731" s="4"/>
      <c r="N731" s="4"/>
      <c r="O731" s="4"/>
      <c r="P731" s="4"/>
    </row>
    <row r="732" spans="3:16" ht="12.75" customHeight="1">
      <c r="C732" s="4"/>
      <c r="D732" s="4"/>
      <c r="E732" s="4"/>
      <c r="F732" s="4"/>
      <c r="G732" s="4"/>
      <c r="H732" s="4"/>
      <c r="I732" s="4"/>
      <c r="J732" s="4"/>
      <c r="K732" s="4"/>
      <c r="L732" s="4"/>
      <c r="M732" s="4"/>
      <c r="N732" s="4"/>
      <c r="O732" s="4"/>
      <c r="P732" s="4"/>
    </row>
    <row r="733" spans="3:16" ht="12.75" customHeight="1">
      <c r="C733" s="4"/>
      <c r="D733" s="4"/>
      <c r="E733" s="4"/>
      <c r="F733" s="4"/>
      <c r="G733" s="4"/>
      <c r="H733" s="4"/>
      <c r="I733" s="4"/>
      <c r="J733" s="4"/>
      <c r="K733" s="4"/>
      <c r="L733" s="4"/>
      <c r="M733" s="4"/>
      <c r="N733" s="4"/>
      <c r="O733" s="4"/>
      <c r="P733" s="4"/>
    </row>
    <row r="734" spans="3:16" ht="12.75" customHeight="1">
      <c r="C734" s="4"/>
      <c r="D734" s="4"/>
      <c r="E734" s="4"/>
      <c r="F734" s="4"/>
      <c r="G734" s="4"/>
      <c r="H734" s="4"/>
      <c r="I734" s="4"/>
      <c r="J734" s="4"/>
      <c r="K734" s="4"/>
      <c r="L734" s="4"/>
      <c r="M734" s="4"/>
      <c r="N734" s="4"/>
      <c r="O734" s="4"/>
      <c r="P734" s="4"/>
    </row>
    <row r="735" spans="3:16" ht="12.75" customHeight="1">
      <c r="C735" s="4"/>
      <c r="D735" s="4"/>
      <c r="E735" s="4"/>
      <c r="F735" s="4"/>
      <c r="G735" s="4"/>
      <c r="H735" s="4"/>
      <c r="I735" s="4"/>
      <c r="J735" s="4"/>
      <c r="K735" s="4"/>
      <c r="L735" s="4"/>
      <c r="M735" s="4"/>
      <c r="N735" s="4"/>
      <c r="O735" s="4"/>
      <c r="P735" s="4"/>
    </row>
    <row r="736" spans="3:16" ht="12.75" customHeight="1">
      <c r="C736" s="4"/>
      <c r="D736" s="4"/>
      <c r="E736" s="4"/>
      <c r="F736" s="4"/>
      <c r="G736" s="4"/>
      <c r="H736" s="4"/>
      <c r="I736" s="4"/>
      <c r="J736" s="4"/>
      <c r="K736" s="4"/>
      <c r="L736" s="4"/>
      <c r="M736" s="4"/>
      <c r="N736" s="4"/>
      <c r="O736" s="4"/>
      <c r="P736" s="4"/>
    </row>
    <row r="737" spans="3:16" ht="12.75" customHeight="1">
      <c r="C737" s="4"/>
      <c r="D737" s="4"/>
      <c r="E737" s="4"/>
      <c r="F737" s="4"/>
      <c r="G737" s="4"/>
      <c r="H737" s="4"/>
      <c r="I737" s="4"/>
      <c r="J737" s="4"/>
      <c r="K737" s="4"/>
      <c r="L737" s="4"/>
      <c r="M737" s="4"/>
      <c r="N737" s="4"/>
      <c r="O737" s="4"/>
      <c r="P737" s="4"/>
    </row>
    <row r="738" spans="3:16" ht="12.75" customHeight="1">
      <c r="C738" s="4"/>
      <c r="D738" s="4"/>
      <c r="E738" s="4"/>
      <c r="F738" s="4"/>
      <c r="G738" s="4"/>
      <c r="H738" s="4"/>
      <c r="I738" s="4"/>
      <c r="J738" s="4"/>
      <c r="K738" s="4"/>
      <c r="L738" s="4"/>
      <c r="M738" s="4"/>
      <c r="N738" s="4"/>
      <c r="O738" s="4"/>
      <c r="P738" s="4"/>
    </row>
    <row r="739" spans="3:16" ht="12.75" customHeight="1">
      <c r="C739" s="4"/>
      <c r="D739" s="4"/>
      <c r="E739" s="4"/>
      <c r="F739" s="4"/>
      <c r="G739" s="4"/>
      <c r="H739" s="4"/>
      <c r="I739" s="4"/>
      <c r="J739" s="4"/>
      <c r="K739" s="4"/>
      <c r="L739" s="4"/>
      <c r="M739" s="4"/>
      <c r="N739" s="4"/>
      <c r="O739" s="4"/>
      <c r="P739" s="4"/>
    </row>
    <row r="740" spans="3:16" ht="12.75" customHeight="1">
      <c r="C740" s="4"/>
      <c r="D740" s="4"/>
      <c r="E740" s="4"/>
      <c r="F740" s="4"/>
      <c r="G740" s="4"/>
      <c r="H740" s="4"/>
      <c r="I740" s="4"/>
      <c r="J740" s="4"/>
      <c r="K740" s="4"/>
      <c r="L740" s="4"/>
      <c r="M740" s="4"/>
      <c r="N740" s="4"/>
      <c r="O740" s="4"/>
      <c r="P740" s="4"/>
    </row>
    <row r="741" spans="3:16" ht="12.75" customHeight="1">
      <c r="C741" s="4"/>
      <c r="D741" s="4"/>
      <c r="E741" s="4"/>
      <c r="F741" s="4"/>
      <c r="G741" s="4"/>
      <c r="H741" s="4"/>
      <c r="I741" s="4"/>
      <c r="J741" s="4"/>
      <c r="K741" s="4"/>
      <c r="L741" s="4"/>
      <c r="M741" s="4"/>
      <c r="N741" s="4"/>
      <c r="O741" s="4"/>
      <c r="P741" s="4"/>
    </row>
    <row r="742" spans="3:16" ht="12.75" customHeight="1">
      <c r="C742" s="4"/>
      <c r="D742" s="4"/>
      <c r="E742" s="4"/>
      <c r="F742" s="4"/>
      <c r="G742" s="4"/>
      <c r="H742" s="4"/>
      <c r="I742" s="4"/>
      <c r="J742" s="4"/>
      <c r="K742" s="4"/>
      <c r="L742" s="4"/>
      <c r="M742" s="4"/>
      <c r="N742" s="4"/>
      <c r="O742" s="4"/>
      <c r="P742" s="4"/>
    </row>
    <row r="743" spans="3:16" ht="12.75" customHeight="1">
      <c r="C743" s="4"/>
      <c r="D743" s="4"/>
      <c r="E743" s="4"/>
      <c r="F743" s="4"/>
      <c r="G743" s="4"/>
      <c r="H743" s="4"/>
      <c r="I743" s="4"/>
      <c r="J743" s="4"/>
      <c r="K743" s="4"/>
      <c r="L743" s="4"/>
      <c r="M743" s="4"/>
      <c r="N743" s="4"/>
      <c r="O743" s="4"/>
      <c r="P743" s="4"/>
    </row>
    <row r="744" spans="3:16" ht="12.75" customHeight="1">
      <c r="C744" s="4"/>
      <c r="D744" s="4"/>
      <c r="E744" s="4"/>
      <c r="F744" s="4"/>
      <c r="G744" s="4"/>
      <c r="H744" s="4"/>
      <c r="I744" s="4"/>
      <c r="J744" s="4"/>
      <c r="K744" s="4"/>
      <c r="L744" s="4"/>
      <c r="M744" s="4"/>
      <c r="N744" s="4"/>
      <c r="O744" s="4"/>
      <c r="P744" s="4"/>
    </row>
    <row r="745" spans="3:16" ht="12.75" customHeight="1">
      <c r="C745" s="4"/>
      <c r="D745" s="4"/>
      <c r="E745" s="4"/>
      <c r="F745" s="4"/>
      <c r="G745" s="4"/>
      <c r="H745" s="4"/>
      <c r="I745" s="4"/>
      <c r="J745" s="4"/>
      <c r="K745" s="4"/>
      <c r="L745" s="4"/>
      <c r="M745" s="4"/>
      <c r="N745" s="4"/>
      <c r="O745" s="4"/>
      <c r="P745" s="4"/>
    </row>
    <row r="746" spans="3:16" ht="12.75" customHeight="1">
      <c r="C746" s="4"/>
      <c r="D746" s="4"/>
      <c r="E746" s="4"/>
      <c r="F746" s="4"/>
      <c r="G746" s="4"/>
      <c r="H746" s="4"/>
      <c r="I746" s="4"/>
      <c r="J746" s="4"/>
      <c r="K746" s="4"/>
      <c r="L746" s="4"/>
      <c r="M746" s="4"/>
      <c r="N746" s="4"/>
      <c r="O746" s="4"/>
      <c r="P746" s="4"/>
    </row>
    <row r="747" spans="3:16" ht="12.75" customHeight="1">
      <c r="C747" s="4"/>
      <c r="D747" s="4"/>
      <c r="E747" s="4"/>
      <c r="F747" s="4"/>
      <c r="G747" s="4"/>
      <c r="H747" s="4"/>
      <c r="I747" s="4"/>
      <c r="J747" s="4"/>
      <c r="K747" s="4"/>
      <c r="L747" s="4"/>
      <c r="M747" s="4"/>
      <c r="N747" s="4"/>
      <c r="O747" s="4"/>
      <c r="P747" s="4"/>
    </row>
    <row r="748" spans="3:16" ht="12.75" customHeight="1">
      <c r="C748" s="4"/>
      <c r="D748" s="4"/>
      <c r="E748" s="4"/>
      <c r="F748" s="4"/>
      <c r="G748" s="4"/>
      <c r="H748" s="4"/>
      <c r="I748" s="4"/>
      <c r="J748" s="4"/>
      <c r="K748" s="4"/>
      <c r="L748" s="4"/>
      <c r="M748" s="4"/>
      <c r="N748" s="4"/>
      <c r="O748" s="4"/>
      <c r="P748" s="4"/>
    </row>
    <row r="749" spans="3:16" ht="12.75" customHeight="1">
      <c r="C749" s="4"/>
      <c r="D749" s="4"/>
      <c r="E749" s="4"/>
      <c r="F749" s="4"/>
      <c r="G749" s="4"/>
      <c r="H749" s="4"/>
      <c r="I749" s="4"/>
      <c r="J749" s="4"/>
      <c r="K749" s="4"/>
      <c r="L749" s="4"/>
      <c r="M749" s="4"/>
      <c r="N749" s="4"/>
      <c r="O749" s="4"/>
      <c r="P749" s="4"/>
    </row>
    <row r="750" spans="3:16" ht="12.75" customHeight="1">
      <c r="C750" s="4"/>
      <c r="D750" s="4"/>
      <c r="E750" s="4"/>
      <c r="F750" s="4"/>
      <c r="G750" s="4"/>
      <c r="H750" s="4"/>
      <c r="I750" s="4"/>
      <c r="J750" s="4"/>
      <c r="K750" s="4"/>
      <c r="L750" s="4"/>
      <c r="M750" s="4"/>
      <c r="N750" s="4"/>
      <c r="O750" s="4"/>
      <c r="P750" s="4"/>
    </row>
    <row r="751" spans="3:16" ht="12.75" customHeight="1">
      <c r="C751" s="4"/>
      <c r="D751" s="4"/>
      <c r="E751" s="4"/>
      <c r="F751" s="4"/>
      <c r="G751" s="4"/>
      <c r="H751" s="4"/>
      <c r="I751" s="4"/>
      <c r="J751" s="4"/>
      <c r="K751" s="4"/>
      <c r="L751" s="4"/>
      <c r="M751" s="4"/>
      <c r="N751" s="4"/>
      <c r="O751" s="4"/>
      <c r="P751" s="4"/>
    </row>
    <row r="752" spans="3:16" ht="12.75" customHeight="1">
      <c r="C752" s="4"/>
      <c r="D752" s="4"/>
      <c r="E752" s="4"/>
      <c r="F752" s="4"/>
      <c r="G752" s="4"/>
      <c r="H752" s="4"/>
      <c r="I752" s="4"/>
      <c r="J752" s="4"/>
      <c r="K752" s="4"/>
      <c r="L752" s="4"/>
      <c r="M752" s="4"/>
      <c r="N752" s="4"/>
      <c r="O752" s="4"/>
      <c r="P752" s="4"/>
    </row>
    <row r="753" spans="3:16" ht="12.75" customHeight="1">
      <c r="C753" s="4"/>
      <c r="D753" s="4"/>
      <c r="E753" s="4"/>
      <c r="F753" s="4"/>
      <c r="G753" s="4"/>
      <c r="H753" s="4"/>
      <c r="I753" s="4"/>
      <c r="J753" s="4"/>
      <c r="K753" s="4"/>
      <c r="L753" s="4"/>
      <c r="M753" s="4"/>
      <c r="N753" s="4"/>
      <c r="O753" s="4"/>
      <c r="P753" s="4"/>
    </row>
    <row r="754" spans="3:16" ht="12.75" customHeight="1">
      <c r="C754" s="4"/>
      <c r="D754" s="4"/>
      <c r="E754" s="4"/>
      <c r="F754" s="4"/>
      <c r="G754" s="4"/>
      <c r="H754" s="4"/>
      <c r="I754" s="4"/>
      <c r="J754" s="4"/>
      <c r="K754" s="4"/>
      <c r="L754" s="4"/>
      <c r="M754" s="4"/>
      <c r="N754" s="4"/>
      <c r="O754" s="4"/>
      <c r="P754" s="4"/>
    </row>
    <row r="755" spans="3:16" ht="12.75" customHeight="1">
      <c r="C755" s="4"/>
      <c r="D755" s="4"/>
      <c r="E755" s="4"/>
      <c r="F755" s="4"/>
      <c r="G755" s="4"/>
      <c r="H755" s="4"/>
      <c r="I755" s="4"/>
      <c r="J755" s="4"/>
      <c r="K755" s="4"/>
      <c r="L755" s="4"/>
      <c r="M755" s="4"/>
      <c r="N755" s="4"/>
      <c r="O755" s="4"/>
      <c r="P755" s="4"/>
    </row>
    <row r="756" spans="3:16" ht="12.75" customHeight="1">
      <c r="C756" s="4"/>
      <c r="D756" s="4"/>
      <c r="E756" s="4"/>
      <c r="F756" s="4"/>
      <c r="G756" s="4"/>
      <c r="H756" s="4"/>
      <c r="I756" s="4"/>
      <c r="J756" s="4"/>
      <c r="K756" s="4"/>
      <c r="L756" s="4"/>
      <c r="M756" s="4"/>
      <c r="N756" s="4"/>
      <c r="O756" s="4"/>
      <c r="P756" s="4"/>
    </row>
    <row r="757" spans="3:16" ht="12.75" customHeight="1">
      <c r="C757" s="4"/>
      <c r="D757" s="4"/>
      <c r="E757" s="4"/>
      <c r="F757" s="4"/>
      <c r="G757" s="4"/>
      <c r="H757" s="4"/>
      <c r="I757" s="4"/>
      <c r="J757" s="4"/>
      <c r="K757" s="4"/>
      <c r="L757" s="4"/>
      <c r="M757" s="4"/>
      <c r="N757" s="4"/>
      <c r="O757" s="4"/>
      <c r="P757" s="4"/>
    </row>
    <row r="758" spans="3:16" ht="12.75" customHeight="1">
      <c r="C758" s="4"/>
      <c r="D758" s="4"/>
      <c r="E758" s="4"/>
      <c r="F758" s="4"/>
      <c r="G758" s="4"/>
      <c r="H758" s="4"/>
      <c r="I758" s="4"/>
      <c r="J758" s="4"/>
      <c r="K758" s="4"/>
      <c r="L758" s="4"/>
      <c r="M758" s="4"/>
      <c r="N758" s="4"/>
      <c r="O758" s="4"/>
      <c r="P758" s="4"/>
    </row>
    <row r="759" spans="3:16" ht="12.75" customHeight="1">
      <c r="C759" s="4"/>
      <c r="D759" s="4"/>
      <c r="E759" s="4"/>
      <c r="F759" s="4"/>
      <c r="G759" s="4"/>
      <c r="H759" s="4"/>
      <c r="I759" s="4"/>
      <c r="J759" s="4"/>
      <c r="K759" s="4"/>
      <c r="L759" s="4"/>
      <c r="M759" s="4"/>
      <c r="N759" s="4"/>
      <c r="O759" s="4"/>
      <c r="P759" s="4"/>
    </row>
    <row r="760" spans="3:16" ht="12.75" customHeight="1">
      <c r="C760" s="4"/>
      <c r="D760" s="4"/>
      <c r="E760" s="4"/>
      <c r="F760" s="4"/>
      <c r="G760" s="4"/>
      <c r="H760" s="4"/>
      <c r="I760" s="4"/>
      <c r="J760" s="4"/>
      <c r="K760" s="4"/>
      <c r="L760" s="4"/>
      <c r="M760" s="4"/>
      <c r="N760" s="4"/>
      <c r="O760" s="4"/>
      <c r="P760" s="4"/>
    </row>
    <row r="761" spans="3:16" ht="12.75" customHeight="1">
      <c r="C761" s="4"/>
      <c r="D761" s="4"/>
      <c r="E761" s="4"/>
      <c r="F761" s="4"/>
      <c r="G761" s="4"/>
      <c r="H761" s="4"/>
      <c r="I761" s="4"/>
      <c r="J761" s="4"/>
      <c r="K761" s="4"/>
      <c r="L761" s="4"/>
      <c r="M761" s="4"/>
      <c r="N761" s="4"/>
      <c r="O761" s="4"/>
      <c r="P761" s="4"/>
    </row>
    <row r="762" spans="3:16" ht="12.75" customHeight="1">
      <c r="C762" s="4"/>
      <c r="D762" s="4"/>
      <c r="E762" s="4"/>
      <c r="F762" s="4"/>
      <c r="G762" s="4"/>
      <c r="H762" s="4"/>
      <c r="I762" s="4"/>
      <c r="J762" s="4"/>
      <c r="K762" s="4"/>
      <c r="L762" s="4"/>
      <c r="M762" s="4"/>
      <c r="N762" s="4"/>
      <c r="O762" s="4"/>
      <c r="P762" s="4"/>
    </row>
    <row r="763" spans="3:16" ht="12.75" customHeight="1">
      <c r="C763" s="4"/>
      <c r="D763" s="4"/>
      <c r="E763" s="4"/>
      <c r="F763" s="4"/>
      <c r="G763" s="4"/>
      <c r="H763" s="4"/>
      <c r="I763" s="4"/>
      <c r="J763" s="4"/>
      <c r="K763" s="4"/>
      <c r="L763" s="4"/>
      <c r="M763" s="4"/>
      <c r="N763" s="4"/>
      <c r="O763" s="4"/>
      <c r="P763" s="4"/>
    </row>
    <row r="764" spans="3:16" ht="12.75" customHeight="1">
      <c r="C764" s="4"/>
      <c r="D764" s="4"/>
      <c r="E764" s="4"/>
      <c r="F764" s="4"/>
      <c r="G764" s="4"/>
      <c r="H764" s="4"/>
      <c r="I764" s="4"/>
      <c r="J764" s="4"/>
      <c r="K764" s="4"/>
      <c r="L764" s="4"/>
      <c r="M764" s="4"/>
      <c r="N764" s="4"/>
      <c r="O764" s="4"/>
      <c r="P764" s="4"/>
    </row>
    <row r="765" spans="3:16" ht="12.75" customHeight="1">
      <c r="C765" s="4"/>
      <c r="D765" s="4"/>
      <c r="E765" s="4"/>
      <c r="F765" s="4"/>
      <c r="G765" s="4"/>
      <c r="H765" s="4"/>
      <c r="I765" s="4"/>
      <c r="J765" s="4"/>
      <c r="K765" s="4"/>
      <c r="L765" s="4"/>
      <c r="M765" s="4"/>
      <c r="N765" s="4"/>
      <c r="O765" s="4"/>
      <c r="P765" s="4"/>
    </row>
    <row r="766" spans="3:16" ht="12.75" customHeight="1">
      <c r="C766" s="4"/>
      <c r="D766" s="4"/>
      <c r="E766" s="4"/>
      <c r="F766" s="4"/>
      <c r="G766" s="4"/>
      <c r="H766" s="4"/>
      <c r="I766" s="4"/>
      <c r="J766" s="4"/>
      <c r="K766" s="4"/>
      <c r="L766" s="4"/>
      <c r="M766" s="4"/>
      <c r="N766" s="4"/>
      <c r="O766" s="4"/>
      <c r="P766" s="4"/>
    </row>
    <row r="767" spans="3:16" ht="12.75" customHeight="1">
      <c r="C767" s="4"/>
      <c r="D767" s="4"/>
      <c r="E767" s="4"/>
      <c r="F767" s="4"/>
      <c r="G767" s="4"/>
      <c r="H767" s="4"/>
      <c r="I767" s="4"/>
      <c r="J767" s="4"/>
      <c r="K767" s="4"/>
      <c r="L767" s="4"/>
      <c r="M767" s="4"/>
      <c r="N767" s="4"/>
      <c r="O767" s="4"/>
      <c r="P767" s="4"/>
    </row>
    <row r="768" spans="3:16" ht="12.75" customHeight="1">
      <c r="C768" s="4"/>
      <c r="D768" s="4"/>
      <c r="E768" s="4"/>
      <c r="F768" s="4"/>
      <c r="G768" s="4"/>
      <c r="H768" s="4"/>
      <c r="I768" s="4"/>
      <c r="J768" s="4"/>
      <c r="K768" s="4"/>
      <c r="L768" s="4"/>
      <c r="M768" s="4"/>
      <c r="N768" s="4"/>
      <c r="O768" s="4"/>
      <c r="P768" s="4"/>
    </row>
    <row r="769" spans="3:16" ht="12.75" customHeight="1">
      <c r="C769" s="4"/>
      <c r="D769" s="4"/>
      <c r="E769" s="4"/>
      <c r="F769" s="4"/>
      <c r="G769" s="4"/>
      <c r="H769" s="4"/>
      <c r="I769" s="4"/>
      <c r="J769" s="4"/>
      <c r="K769" s="4"/>
      <c r="L769" s="4"/>
      <c r="M769" s="4"/>
      <c r="N769" s="4"/>
      <c r="O769" s="4"/>
      <c r="P769" s="4"/>
    </row>
    <row r="770" spans="3:16" ht="12.75" customHeight="1">
      <c r="C770" s="4"/>
      <c r="D770" s="4"/>
      <c r="E770" s="4"/>
      <c r="F770" s="4"/>
      <c r="G770" s="4"/>
      <c r="H770" s="4"/>
      <c r="I770" s="4"/>
      <c r="J770" s="4"/>
      <c r="K770" s="4"/>
      <c r="L770" s="4"/>
      <c r="M770" s="4"/>
      <c r="N770" s="4"/>
      <c r="O770" s="4"/>
      <c r="P770" s="4"/>
    </row>
    <row r="771" spans="3:16" ht="12.75" customHeight="1">
      <c r="C771" s="4"/>
      <c r="D771" s="4"/>
      <c r="E771" s="4"/>
      <c r="F771" s="4"/>
      <c r="G771" s="4"/>
      <c r="H771" s="4"/>
      <c r="I771" s="4"/>
      <c r="J771" s="4"/>
      <c r="K771" s="4"/>
      <c r="L771" s="4"/>
      <c r="M771" s="4"/>
      <c r="N771" s="4"/>
      <c r="O771" s="4"/>
      <c r="P771" s="4"/>
    </row>
    <row r="772" spans="3:16" ht="12.75" customHeight="1">
      <c r="C772" s="4"/>
      <c r="D772" s="4"/>
      <c r="E772" s="4"/>
      <c r="F772" s="4"/>
      <c r="G772" s="4"/>
      <c r="H772" s="4"/>
      <c r="I772" s="4"/>
      <c r="J772" s="4"/>
      <c r="K772" s="4"/>
      <c r="L772" s="4"/>
      <c r="M772" s="4"/>
      <c r="N772" s="4"/>
      <c r="O772" s="4"/>
      <c r="P772" s="4"/>
    </row>
    <row r="773" spans="3:16" ht="12.75" customHeight="1">
      <c r="C773" s="4"/>
      <c r="D773" s="4"/>
      <c r="E773" s="4"/>
      <c r="F773" s="4"/>
      <c r="G773" s="4"/>
      <c r="H773" s="4"/>
      <c r="I773" s="4"/>
      <c r="J773" s="4"/>
      <c r="K773" s="4"/>
      <c r="L773" s="4"/>
      <c r="M773" s="4"/>
      <c r="N773" s="4"/>
      <c r="O773" s="4"/>
      <c r="P773" s="4"/>
    </row>
    <row r="774" spans="3:16" ht="12.75" customHeight="1">
      <c r="C774" s="4"/>
      <c r="D774" s="4"/>
      <c r="E774" s="4"/>
      <c r="F774" s="4"/>
      <c r="G774" s="4"/>
      <c r="H774" s="4"/>
      <c r="I774" s="4"/>
      <c r="J774" s="4"/>
      <c r="K774" s="4"/>
      <c r="L774" s="4"/>
      <c r="M774" s="4"/>
      <c r="N774" s="4"/>
      <c r="O774" s="4"/>
      <c r="P774" s="4"/>
    </row>
    <row r="775" spans="3:16" ht="12.75" customHeight="1">
      <c r="C775" s="4"/>
      <c r="D775" s="4"/>
      <c r="E775" s="4"/>
      <c r="F775" s="4"/>
      <c r="G775" s="4"/>
      <c r="H775" s="4"/>
      <c r="I775" s="4"/>
      <c r="J775" s="4"/>
      <c r="K775" s="4"/>
      <c r="L775" s="4"/>
      <c r="M775" s="4"/>
      <c r="N775" s="4"/>
      <c r="O775" s="4"/>
      <c r="P775" s="4"/>
    </row>
    <row r="776" spans="3:16" ht="12.75" customHeight="1">
      <c r="C776" s="4"/>
      <c r="D776" s="4"/>
      <c r="E776" s="4"/>
      <c r="F776" s="4"/>
      <c r="G776" s="4"/>
      <c r="H776" s="4"/>
      <c r="I776" s="4"/>
      <c r="J776" s="4"/>
      <c r="K776" s="4"/>
      <c r="L776" s="4"/>
      <c r="M776" s="4"/>
      <c r="N776" s="4"/>
      <c r="O776" s="4"/>
      <c r="P776" s="4"/>
    </row>
    <row r="777" spans="3:16" ht="12.75" customHeight="1">
      <c r="C777" s="4"/>
      <c r="D777" s="4"/>
      <c r="E777" s="4"/>
      <c r="F777" s="4"/>
      <c r="G777" s="4"/>
      <c r="H777" s="4"/>
      <c r="I777" s="4"/>
      <c r="J777" s="4"/>
      <c r="K777" s="4"/>
      <c r="L777" s="4"/>
      <c r="M777" s="4"/>
      <c r="N777" s="4"/>
      <c r="O777" s="4"/>
      <c r="P777" s="4"/>
    </row>
    <row r="778" spans="3:16" ht="12.75" customHeight="1">
      <c r="C778" s="4"/>
      <c r="D778" s="4"/>
      <c r="E778" s="4"/>
      <c r="F778" s="4"/>
      <c r="G778" s="4"/>
      <c r="H778" s="4"/>
      <c r="I778" s="4"/>
      <c r="J778" s="4"/>
      <c r="K778" s="4"/>
      <c r="L778" s="4"/>
      <c r="M778" s="4"/>
      <c r="N778" s="4"/>
      <c r="O778" s="4"/>
      <c r="P778" s="4"/>
    </row>
    <row r="779" spans="3:16" ht="12.75" customHeight="1">
      <c r="C779" s="4"/>
      <c r="D779" s="4"/>
      <c r="E779" s="4"/>
      <c r="F779" s="4"/>
      <c r="G779" s="4"/>
      <c r="H779" s="4"/>
      <c r="I779" s="4"/>
      <c r="J779" s="4"/>
      <c r="K779" s="4"/>
      <c r="L779" s="4"/>
      <c r="M779" s="4"/>
      <c r="N779" s="4"/>
      <c r="O779" s="4"/>
      <c r="P779" s="4"/>
    </row>
    <row r="780" spans="3:16" ht="12.75" customHeight="1">
      <c r="C780" s="4"/>
      <c r="D780" s="4"/>
      <c r="E780" s="4"/>
      <c r="F780" s="4"/>
      <c r="G780" s="4"/>
      <c r="H780" s="4"/>
      <c r="I780" s="4"/>
      <c r="J780" s="4"/>
      <c r="K780" s="4"/>
      <c r="L780" s="4"/>
      <c r="M780" s="4"/>
      <c r="N780" s="4"/>
      <c r="O780" s="4"/>
      <c r="P780" s="4"/>
    </row>
    <row r="781" spans="3:16" ht="12.75" customHeight="1">
      <c r="C781" s="4"/>
      <c r="D781" s="4"/>
      <c r="E781" s="4"/>
      <c r="F781" s="4"/>
      <c r="G781" s="4"/>
      <c r="H781" s="4"/>
      <c r="I781" s="4"/>
      <c r="J781" s="4"/>
      <c r="K781" s="4"/>
      <c r="L781" s="4"/>
      <c r="M781" s="4"/>
      <c r="N781" s="4"/>
      <c r="O781" s="4"/>
      <c r="P781" s="4"/>
    </row>
    <row r="782" spans="3:16" ht="12.75" customHeight="1">
      <c r="C782" s="4"/>
      <c r="D782" s="4"/>
      <c r="E782" s="4"/>
      <c r="F782" s="4"/>
      <c r="G782" s="4"/>
      <c r="H782" s="4"/>
      <c r="I782" s="4"/>
      <c r="J782" s="4"/>
      <c r="K782" s="4"/>
      <c r="L782" s="4"/>
      <c r="M782" s="4"/>
      <c r="N782" s="4"/>
      <c r="O782" s="4"/>
      <c r="P782" s="4"/>
    </row>
    <row r="783" spans="3:16" ht="12.75" customHeight="1">
      <c r="C783" s="4"/>
      <c r="D783" s="4"/>
      <c r="E783" s="4"/>
      <c r="F783" s="4"/>
      <c r="G783" s="4"/>
      <c r="H783" s="4"/>
      <c r="I783" s="4"/>
      <c r="J783" s="4"/>
      <c r="K783" s="4"/>
      <c r="L783" s="4"/>
      <c r="M783" s="4"/>
      <c r="N783" s="4"/>
      <c r="O783" s="4"/>
      <c r="P783" s="4"/>
    </row>
    <row r="784" spans="3:16" ht="12.75" customHeight="1">
      <c r="C784" s="4"/>
      <c r="D784" s="4"/>
      <c r="E784" s="4"/>
      <c r="F784" s="4"/>
      <c r="G784" s="4"/>
      <c r="H784" s="4"/>
      <c r="I784" s="4"/>
      <c r="J784" s="4"/>
      <c r="K784" s="4"/>
      <c r="L784" s="4"/>
      <c r="M784" s="4"/>
      <c r="N784" s="4"/>
      <c r="O784" s="4"/>
      <c r="P784" s="4"/>
    </row>
    <row r="785" spans="3:16" ht="12.75" customHeight="1">
      <c r="C785" s="4"/>
      <c r="D785" s="4"/>
      <c r="E785" s="4"/>
      <c r="F785" s="4"/>
      <c r="G785" s="4"/>
      <c r="H785" s="4"/>
      <c r="I785" s="4"/>
      <c r="J785" s="4"/>
      <c r="K785" s="4"/>
      <c r="L785" s="4"/>
      <c r="M785" s="4"/>
      <c r="N785" s="4"/>
      <c r="O785" s="4"/>
      <c r="P785" s="4"/>
    </row>
    <row r="786" spans="3:16" ht="12.75" customHeight="1">
      <c r="C786" s="4"/>
      <c r="D786" s="4"/>
      <c r="E786" s="4"/>
      <c r="F786" s="4"/>
      <c r="G786" s="4"/>
      <c r="H786" s="4"/>
      <c r="I786" s="4"/>
      <c r="J786" s="4"/>
      <c r="K786" s="4"/>
      <c r="L786" s="4"/>
      <c r="M786" s="4"/>
      <c r="N786" s="4"/>
      <c r="O786" s="4"/>
      <c r="P786" s="4"/>
    </row>
    <row r="787" spans="3:16" ht="12.75" customHeight="1">
      <c r="C787" s="4"/>
      <c r="D787" s="4"/>
      <c r="E787" s="4"/>
      <c r="F787" s="4"/>
      <c r="G787" s="4"/>
      <c r="H787" s="4"/>
      <c r="I787" s="4"/>
      <c r="J787" s="4"/>
      <c r="K787" s="4"/>
      <c r="L787" s="4"/>
      <c r="M787" s="4"/>
      <c r="N787" s="4"/>
      <c r="O787" s="4"/>
      <c r="P787" s="4"/>
    </row>
    <row r="788" spans="3:16" ht="12.75" customHeight="1">
      <c r="C788" s="4"/>
      <c r="D788" s="4"/>
      <c r="E788" s="4"/>
      <c r="F788" s="4"/>
      <c r="G788" s="4"/>
      <c r="H788" s="4"/>
      <c r="I788" s="4"/>
      <c r="J788" s="4"/>
      <c r="K788" s="4"/>
      <c r="L788" s="4"/>
      <c r="M788" s="4"/>
      <c r="N788" s="4"/>
      <c r="O788" s="4"/>
      <c r="P788" s="4"/>
    </row>
    <row r="789" spans="3:16" ht="12.75" customHeight="1">
      <c r="C789" s="4"/>
      <c r="D789" s="4"/>
      <c r="E789" s="4"/>
      <c r="F789" s="4"/>
      <c r="G789" s="4"/>
      <c r="H789" s="4"/>
      <c r="I789" s="4"/>
      <c r="J789" s="4"/>
      <c r="K789" s="4"/>
      <c r="L789" s="4"/>
      <c r="M789" s="4"/>
      <c r="N789" s="4"/>
      <c r="O789" s="4"/>
      <c r="P789" s="4"/>
    </row>
    <row r="790" spans="3:16" ht="12.75" customHeight="1">
      <c r="C790" s="4"/>
      <c r="D790" s="4"/>
      <c r="E790" s="4"/>
      <c r="F790" s="4"/>
      <c r="G790" s="4"/>
      <c r="H790" s="4"/>
      <c r="I790" s="4"/>
      <c r="J790" s="4"/>
      <c r="K790" s="4"/>
      <c r="L790" s="4"/>
      <c r="M790" s="4"/>
      <c r="N790" s="4"/>
      <c r="O790" s="4"/>
      <c r="P790" s="4"/>
    </row>
    <row r="791" spans="3:16" ht="12.75" customHeight="1">
      <c r="C791" s="4"/>
      <c r="D791" s="4"/>
      <c r="E791" s="4"/>
      <c r="F791" s="4"/>
      <c r="G791" s="4"/>
      <c r="H791" s="4"/>
      <c r="I791" s="4"/>
      <c r="J791" s="4"/>
      <c r="K791" s="4"/>
      <c r="L791" s="4"/>
      <c r="M791" s="4"/>
      <c r="N791" s="4"/>
      <c r="O791" s="4"/>
      <c r="P791" s="4"/>
    </row>
    <row r="792" spans="3:16" ht="12.75" customHeight="1">
      <c r="C792" s="4"/>
      <c r="D792" s="4"/>
      <c r="E792" s="4"/>
      <c r="F792" s="4"/>
      <c r="G792" s="4"/>
      <c r="H792" s="4"/>
      <c r="I792" s="4"/>
      <c r="J792" s="4"/>
      <c r="K792" s="4"/>
      <c r="L792" s="4"/>
      <c r="M792" s="4"/>
      <c r="N792" s="4"/>
      <c r="O792" s="4"/>
      <c r="P792" s="4"/>
    </row>
    <row r="793" spans="3:16" ht="12.75" customHeight="1">
      <c r="C793" s="4"/>
      <c r="D793" s="4"/>
      <c r="E793" s="4"/>
      <c r="F793" s="4"/>
      <c r="G793" s="4"/>
      <c r="H793" s="4"/>
      <c r="I793" s="4"/>
      <c r="J793" s="4"/>
      <c r="K793" s="4"/>
      <c r="L793" s="4"/>
      <c r="M793" s="4"/>
      <c r="N793" s="4"/>
      <c r="O793" s="4"/>
      <c r="P793" s="4"/>
    </row>
    <row r="794" spans="3:16" ht="12.75" customHeight="1">
      <c r="C794" s="4"/>
      <c r="D794" s="4"/>
      <c r="E794" s="4"/>
      <c r="F794" s="4"/>
      <c r="G794" s="4"/>
      <c r="H794" s="4"/>
      <c r="I794" s="4"/>
      <c r="J794" s="4"/>
      <c r="K794" s="4"/>
      <c r="L794" s="4"/>
      <c r="M794" s="4"/>
      <c r="N794" s="4"/>
      <c r="O794" s="4"/>
      <c r="P794" s="4"/>
    </row>
    <row r="795" spans="3:16" ht="12.75" customHeight="1">
      <c r="C795" s="4"/>
      <c r="D795" s="4"/>
      <c r="E795" s="4"/>
      <c r="F795" s="4"/>
      <c r="G795" s="4"/>
      <c r="H795" s="4"/>
      <c r="I795" s="4"/>
      <c r="J795" s="4"/>
      <c r="K795" s="4"/>
      <c r="L795" s="4"/>
      <c r="M795" s="4"/>
      <c r="N795" s="4"/>
      <c r="O795" s="4"/>
      <c r="P795" s="4"/>
    </row>
    <row r="796" spans="3:16" ht="12.75" customHeight="1">
      <c r="C796" s="4"/>
      <c r="D796" s="4"/>
      <c r="E796" s="4"/>
      <c r="F796" s="4"/>
      <c r="G796" s="4"/>
      <c r="H796" s="4"/>
      <c r="I796" s="4"/>
      <c r="J796" s="4"/>
      <c r="K796" s="4"/>
      <c r="L796" s="4"/>
      <c r="M796" s="4"/>
      <c r="N796" s="4"/>
      <c r="O796" s="4"/>
      <c r="P796" s="4"/>
    </row>
    <row r="797" spans="3:16" ht="12.75" customHeight="1">
      <c r="C797" s="4"/>
      <c r="D797" s="4"/>
      <c r="E797" s="4"/>
      <c r="F797" s="4"/>
      <c r="G797" s="4"/>
      <c r="H797" s="4"/>
      <c r="I797" s="4"/>
      <c r="J797" s="4"/>
      <c r="K797" s="4"/>
      <c r="L797" s="4"/>
      <c r="M797" s="4"/>
      <c r="N797" s="4"/>
      <c r="O797" s="4"/>
      <c r="P797" s="4"/>
    </row>
    <row r="798" spans="3:16" ht="12.75" customHeight="1">
      <c r="C798" s="4"/>
      <c r="D798" s="4"/>
      <c r="E798" s="4"/>
      <c r="F798" s="4"/>
      <c r="G798" s="4"/>
      <c r="H798" s="4"/>
      <c r="I798" s="4"/>
      <c r="J798" s="4"/>
      <c r="K798" s="4"/>
      <c r="L798" s="4"/>
      <c r="M798" s="4"/>
      <c r="N798" s="4"/>
      <c r="O798" s="4"/>
      <c r="P798" s="4"/>
    </row>
    <row r="799" spans="3:16" ht="12.75" customHeight="1">
      <c r="C799" s="4"/>
      <c r="D799" s="4"/>
      <c r="E799" s="4"/>
      <c r="F799" s="4"/>
      <c r="G799" s="4"/>
      <c r="H799" s="4"/>
      <c r="I799" s="4"/>
      <c r="J799" s="4"/>
      <c r="K799" s="4"/>
      <c r="L799" s="4"/>
      <c r="M799" s="4"/>
      <c r="N799" s="4"/>
      <c r="O799" s="4"/>
      <c r="P799" s="4"/>
    </row>
    <row r="800" spans="3:16" ht="12.75" customHeight="1">
      <c r="C800" s="4"/>
      <c r="D800" s="4"/>
      <c r="E800" s="4"/>
      <c r="F800" s="4"/>
      <c r="G800" s="4"/>
      <c r="H800" s="4"/>
      <c r="I800" s="4"/>
      <c r="J800" s="4"/>
      <c r="K800" s="4"/>
      <c r="L800" s="4"/>
      <c r="M800" s="4"/>
      <c r="N800" s="4"/>
      <c r="O800" s="4"/>
      <c r="P800" s="4"/>
    </row>
    <row r="801" spans="3:16" ht="12.75" customHeight="1">
      <c r="C801" s="4"/>
      <c r="D801" s="4"/>
      <c r="E801" s="4"/>
      <c r="F801" s="4"/>
      <c r="G801" s="4"/>
      <c r="H801" s="4"/>
      <c r="I801" s="4"/>
      <c r="J801" s="4"/>
      <c r="K801" s="4"/>
      <c r="L801" s="4"/>
      <c r="M801" s="4"/>
      <c r="N801" s="4"/>
      <c r="O801" s="4"/>
      <c r="P801" s="4"/>
    </row>
    <row r="802" spans="3:16" ht="12.75" customHeight="1">
      <c r="C802" s="4"/>
      <c r="D802" s="4"/>
      <c r="E802" s="4"/>
      <c r="F802" s="4"/>
      <c r="G802" s="4"/>
      <c r="H802" s="4"/>
      <c r="I802" s="4"/>
      <c r="J802" s="4"/>
      <c r="K802" s="4"/>
      <c r="L802" s="4"/>
      <c r="M802" s="4"/>
      <c r="N802" s="4"/>
      <c r="O802" s="4"/>
      <c r="P802" s="4"/>
    </row>
    <row r="803" spans="3:16" ht="12.75" customHeight="1">
      <c r="C803" s="4"/>
      <c r="D803" s="4"/>
      <c r="E803" s="4"/>
      <c r="F803" s="4"/>
      <c r="G803" s="4"/>
      <c r="H803" s="4"/>
      <c r="I803" s="4"/>
      <c r="J803" s="4"/>
      <c r="K803" s="4"/>
      <c r="L803" s="4"/>
      <c r="M803" s="4"/>
      <c r="N803" s="4"/>
      <c r="O803" s="4"/>
      <c r="P803" s="4"/>
    </row>
    <row r="804" spans="3:16" ht="12.75" customHeight="1">
      <c r="C804" s="4"/>
      <c r="D804" s="4"/>
      <c r="E804" s="4"/>
      <c r="F804" s="4"/>
      <c r="G804" s="4"/>
      <c r="H804" s="4"/>
      <c r="I804" s="4"/>
      <c r="J804" s="4"/>
      <c r="K804" s="4"/>
      <c r="L804" s="4"/>
      <c r="M804" s="4"/>
      <c r="N804" s="4"/>
      <c r="O804" s="4"/>
      <c r="P804" s="4"/>
    </row>
    <row r="805" spans="3:16" ht="12.75" customHeight="1">
      <c r="C805" s="4"/>
      <c r="D805" s="4"/>
      <c r="E805" s="4"/>
      <c r="F805" s="4"/>
      <c r="G805" s="4"/>
      <c r="H805" s="4"/>
      <c r="I805" s="4"/>
      <c r="J805" s="4"/>
      <c r="K805" s="4"/>
      <c r="L805" s="4"/>
      <c r="M805" s="4"/>
      <c r="N805" s="4"/>
      <c r="O805" s="4"/>
      <c r="P805" s="4"/>
    </row>
    <row r="806" spans="3:16" ht="12.75" customHeight="1">
      <c r="C806" s="4"/>
      <c r="D806" s="4"/>
      <c r="E806" s="4"/>
      <c r="F806" s="4"/>
      <c r="G806" s="4"/>
      <c r="H806" s="4"/>
      <c r="I806" s="4"/>
      <c r="J806" s="4"/>
      <c r="K806" s="4"/>
      <c r="L806" s="4"/>
      <c r="M806" s="4"/>
      <c r="N806" s="4"/>
      <c r="O806" s="4"/>
      <c r="P806" s="4"/>
    </row>
    <row r="807" spans="3:16" ht="12.75" customHeight="1">
      <c r="C807" s="4"/>
      <c r="D807" s="4"/>
      <c r="E807" s="4"/>
      <c r="F807" s="4"/>
      <c r="G807" s="4"/>
      <c r="H807" s="4"/>
      <c r="I807" s="4"/>
      <c r="J807" s="4"/>
      <c r="K807" s="4"/>
      <c r="L807" s="4"/>
      <c r="M807" s="4"/>
      <c r="N807" s="4"/>
      <c r="O807" s="4"/>
      <c r="P807" s="4"/>
    </row>
    <row r="808" spans="3:16" ht="12.75" customHeight="1">
      <c r="C808" s="4"/>
      <c r="D808" s="4"/>
      <c r="E808" s="4"/>
      <c r="F808" s="4"/>
      <c r="G808" s="4"/>
      <c r="H808" s="4"/>
      <c r="I808" s="4"/>
      <c r="J808" s="4"/>
      <c r="K808" s="4"/>
      <c r="L808" s="4"/>
      <c r="M808" s="4"/>
      <c r="N808" s="4"/>
      <c r="O808" s="4"/>
      <c r="P808" s="4"/>
    </row>
    <row r="809" spans="3:16" ht="12.75" customHeight="1">
      <c r="C809" s="4"/>
      <c r="D809" s="4"/>
      <c r="E809" s="4"/>
      <c r="F809" s="4"/>
      <c r="G809" s="4"/>
      <c r="H809" s="4"/>
      <c r="I809" s="4"/>
      <c r="J809" s="4"/>
      <c r="K809" s="4"/>
      <c r="L809" s="4"/>
      <c r="M809" s="4"/>
      <c r="N809" s="4"/>
      <c r="O809" s="4"/>
      <c r="P809" s="4"/>
    </row>
    <row r="810" spans="3:16" ht="12.75" customHeight="1">
      <c r="C810" s="4"/>
      <c r="D810" s="4"/>
      <c r="E810" s="4"/>
      <c r="F810" s="4"/>
      <c r="G810" s="4"/>
      <c r="H810" s="4"/>
      <c r="I810" s="4"/>
      <c r="J810" s="4"/>
      <c r="K810" s="4"/>
      <c r="L810" s="4"/>
      <c r="M810" s="4"/>
      <c r="N810" s="4"/>
      <c r="O810" s="4"/>
      <c r="P810" s="4"/>
    </row>
    <row r="811" spans="3:16" ht="12.75" customHeight="1">
      <c r="C811" s="4"/>
      <c r="D811" s="4"/>
      <c r="E811" s="4"/>
      <c r="F811" s="4"/>
      <c r="G811" s="4"/>
      <c r="H811" s="4"/>
      <c r="I811" s="4"/>
      <c r="J811" s="4"/>
      <c r="K811" s="4"/>
      <c r="L811" s="4"/>
      <c r="M811" s="4"/>
      <c r="N811" s="4"/>
      <c r="O811" s="4"/>
      <c r="P811" s="4"/>
    </row>
    <row r="812" spans="3:16" ht="12.75" customHeight="1">
      <c r="C812" s="4"/>
      <c r="D812" s="4"/>
      <c r="E812" s="4"/>
      <c r="F812" s="4"/>
      <c r="G812" s="4"/>
      <c r="H812" s="4"/>
      <c r="I812" s="4"/>
      <c r="J812" s="4"/>
      <c r="K812" s="4"/>
      <c r="L812" s="4"/>
      <c r="M812" s="4"/>
      <c r="N812" s="4"/>
      <c r="O812" s="4"/>
      <c r="P812" s="4"/>
    </row>
    <row r="813" spans="3:16" ht="12.75" customHeight="1">
      <c r="C813" s="4"/>
      <c r="D813" s="4"/>
      <c r="E813" s="4"/>
      <c r="F813" s="4"/>
      <c r="G813" s="4"/>
      <c r="H813" s="4"/>
      <c r="I813" s="4"/>
      <c r="J813" s="4"/>
      <c r="K813" s="4"/>
      <c r="L813" s="4"/>
      <c r="M813" s="4"/>
      <c r="N813" s="4"/>
      <c r="O813" s="4"/>
      <c r="P813" s="4"/>
    </row>
    <row r="814" spans="3:16" ht="12.75" customHeight="1">
      <c r="C814" s="4"/>
      <c r="D814" s="4"/>
      <c r="E814" s="4"/>
      <c r="F814" s="4"/>
      <c r="G814" s="4"/>
      <c r="H814" s="4"/>
      <c r="I814" s="4"/>
      <c r="J814" s="4"/>
      <c r="K814" s="4"/>
      <c r="L814" s="4"/>
      <c r="M814" s="4"/>
      <c r="N814" s="4"/>
      <c r="O814" s="4"/>
      <c r="P814" s="4"/>
    </row>
    <row r="815" spans="3:16" ht="12.75" customHeight="1">
      <c r="C815" s="4"/>
      <c r="D815" s="4"/>
      <c r="E815" s="4"/>
      <c r="F815" s="4"/>
      <c r="G815" s="4"/>
      <c r="H815" s="4"/>
      <c r="I815" s="4"/>
      <c r="J815" s="4"/>
      <c r="K815" s="4"/>
      <c r="L815" s="4"/>
      <c r="M815" s="4"/>
      <c r="N815" s="4"/>
      <c r="O815" s="4"/>
      <c r="P815" s="4"/>
    </row>
    <row r="816" spans="3:16" ht="12.75" customHeight="1">
      <c r="C816" s="4"/>
      <c r="D816" s="4"/>
      <c r="E816" s="4"/>
      <c r="F816" s="4"/>
      <c r="G816" s="4"/>
      <c r="H816" s="4"/>
      <c r="I816" s="4"/>
      <c r="J816" s="4"/>
      <c r="K816" s="4"/>
      <c r="L816" s="4"/>
      <c r="M816" s="4"/>
      <c r="N816" s="4"/>
      <c r="O816" s="4"/>
      <c r="P816" s="4"/>
    </row>
    <row r="817" spans="3:16" ht="12.75" customHeight="1">
      <c r="C817" s="4"/>
      <c r="D817" s="4"/>
      <c r="E817" s="4"/>
      <c r="F817" s="4"/>
      <c r="G817" s="4"/>
      <c r="H817" s="4"/>
      <c r="I817" s="4"/>
      <c r="J817" s="4"/>
      <c r="K817" s="4"/>
      <c r="L817" s="4"/>
      <c r="M817" s="4"/>
      <c r="N817" s="4"/>
      <c r="O817" s="4"/>
      <c r="P817" s="4"/>
    </row>
    <row r="818" spans="3:16" ht="12.75" customHeight="1">
      <c r="C818" s="4"/>
      <c r="D818" s="4"/>
      <c r="E818" s="4"/>
      <c r="F818" s="4"/>
      <c r="G818" s="4"/>
      <c r="H818" s="4"/>
      <c r="I818" s="4"/>
      <c r="J818" s="4"/>
      <c r="K818" s="4"/>
      <c r="L818" s="4"/>
      <c r="M818" s="4"/>
      <c r="N818" s="4"/>
      <c r="O818" s="4"/>
      <c r="P818" s="4"/>
    </row>
    <row r="819" spans="3:16" ht="12.75" customHeight="1">
      <c r="C819" s="4"/>
      <c r="D819" s="4"/>
      <c r="E819" s="4"/>
      <c r="F819" s="4"/>
      <c r="G819" s="4"/>
      <c r="H819" s="4"/>
      <c r="I819" s="4"/>
      <c r="J819" s="4"/>
      <c r="K819" s="4"/>
      <c r="L819" s="4"/>
      <c r="M819" s="4"/>
      <c r="N819" s="4"/>
      <c r="O819" s="4"/>
      <c r="P819" s="4"/>
    </row>
    <row r="820" spans="3:16" ht="12.75" customHeight="1">
      <c r="C820" s="4"/>
      <c r="D820" s="4"/>
      <c r="E820" s="4"/>
      <c r="F820" s="4"/>
      <c r="G820" s="4"/>
      <c r="H820" s="4"/>
      <c r="I820" s="4"/>
      <c r="J820" s="4"/>
      <c r="K820" s="4"/>
      <c r="L820" s="4"/>
      <c r="M820" s="4"/>
      <c r="N820" s="4"/>
      <c r="O820" s="4"/>
      <c r="P820" s="4"/>
    </row>
    <row r="821" spans="3:16" ht="12.75" customHeight="1">
      <c r="C821" s="4"/>
      <c r="D821" s="4"/>
      <c r="E821" s="4"/>
      <c r="F821" s="4"/>
      <c r="G821" s="4"/>
      <c r="H821" s="4"/>
      <c r="I821" s="4"/>
      <c r="J821" s="4"/>
      <c r="K821" s="4"/>
      <c r="L821" s="4"/>
      <c r="M821" s="4"/>
      <c r="N821" s="4"/>
      <c r="O821" s="4"/>
      <c r="P821" s="4"/>
    </row>
    <row r="822" spans="3:16" ht="12.75" customHeight="1">
      <c r="C822" s="4"/>
      <c r="D822" s="4"/>
      <c r="E822" s="4"/>
      <c r="F822" s="4"/>
      <c r="G822" s="4"/>
      <c r="H822" s="4"/>
      <c r="I822" s="4"/>
      <c r="J822" s="4"/>
      <c r="K822" s="4"/>
      <c r="L822" s="4"/>
      <c r="M822" s="4"/>
      <c r="N822" s="4"/>
      <c r="O822" s="4"/>
      <c r="P822" s="4"/>
    </row>
    <row r="823" spans="3:16" ht="12.75" customHeight="1">
      <c r="C823" s="4"/>
      <c r="D823" s="4"/>
      <c r="E823" s="4"/>
      <c r="F823" s="4"/>
      <c r="G823" s="4"/>
      <c r="H823" s="4"/>
      <c r="I823" s="4"/>
      <c r="J823" s="4"/>
      <c r="K823" s="4"/>
      <c r="L823" s="4"/>
      <c r="M823" s="4"/>
      <c r="N823" s="4"/>
      <c r="O823" s="4"/>
      <c r="P823" s="4"/>
    </row>
    <row r="824" spans="3:16" ht="12.75" customHeight="1">
      <c r="C824" s="4"/>
      <c r="D824" s="4"/>
      <c r="E824" s="4"/>
      <c r="F824" s="4"/>
      <c r="G824" s="4"/>
      <c r="H824" s="4"/>
      <c r="I824" s="4"/>
      <c r="J824" s="4"/>
      <c r="K824" s="4"/>
      <c r="L824" s="4"/>
      <c r="M824" s="4"/>
      <c r="N824" s="4"/>
      <c r="O824" s="4"/>
      <c r="P824" s="4"/>
    </row>
    <row r="825" spans="3:16" ht="12.75" customHeight="1">
      <c r="C825" s="4"/>
      <c r="D825" s="4"/>
      <c r="E825" s="4"/>
      <c r="F825" s="4"/>
      <c r="G825" s="4"/>
      <c r="H825" s="4"/>
      <c r="I825" s="4"/>
      <c r="J825" s="4"/>
      <c r="K825" s="4"/>
      <c r="L825" s="4"/>
      <c r="M825" s="4"/>
      <c r="N825" s="4"/>
      <c r="O825" s="4"/>
      <c r="P825" s="4"/>
    </row>
    <row r="826" spans="3:16" ht="12.75" customHeight="1">
      <c r="C826" s="4"/>
      <c r="D826" s="4"/>
      <c r="E826" s="4"/>
      <c r="F826" s="4"/>
      <c r="G826" s="4"/>
      <c r="H826" s="4"/>
      <c r="I826" s="4"/>
      <c r="J826" s="4"/>
      <c r="K826" s="4"/>
      <c r="L826" s="4"/>
      <c r="M826" s="4"/>
      <c r="N826" s="4"/>
      <c r="O826" s="4"/>
      <c r="P826" s="4"/>
    </row>
    <row r="827" spans="3:16" ht="12.75" customHeight="1">
      <c r="C827" s="4"/>
      <c r="D827" s="4"/>
      <c r="E827" s="4"/>
      <c r="F827" s="4"/>
      <c r="G827" s="4"/>
      <c r="H827" s="4"/>
      <c r="I827" s="4"/>
      <c r="J827" s="4"/>
      <c r="K827" s="4"/>
      <c r="L827" s="4"/>
      <c r="M827" s="4"/>
      <c r="N827" s="4"/>
      <c r="O827" s="4"/>
      <c r="P827" s="4"/>
    </row>
    <row r="828" spans="3:16" ht="12.75" customHeight="1">
      <c r="C828" s="4"/>
      <c r="D828" s="4"/>
      <c r="E828" s="4"/>
      <c r="F828" s="4"/>
      <c r="G828" s="4"/>
      <c r="H828" s="4"/>
      <c r="I828" s="4"/>
      <c r="J828" s="4"/>
      <c r="K828" s="4"/>
      <c r="L828" s="4"/>
      <c r="M828" s="4"/>
      <c r="N828" s="4"/>
      <c r="O828" s="4"/>
      <c r="P828" s="4"/>
    </row>
    <row r="829" spans="3:16" ht="12.75" customHeight="1">
      <c r="C829" s="4"/>
      <c r="D829" s="4"/>
      <c r="E829" s="4"/>
      <c r="F829" s="4"/>
      <c r="G829" s="4"/>
      <c r="H829" s="4"/>
      <c r="I829" s="4"/>
      <c r="J829" s="4"/>
      <c r="K829" s="4"/>
      <c r="L829" s="4"/>
      <c r="M829" s="4"/>
      <c r="N829" s="4"/>
      <c r="O829" s="4"/>
      <c r="P829" s="4"/>
    </row>
  </sheetData>
  <sheetProtection password="B16B" sheet="1" objects="1" scenarios="1"/>
  <mergeCells count="1">
    <mergeCell ref="A1:K1"/>
  </mergeCells>
  <phoneticPr fontId="9"/>
  <pageMargins left="0.23622047244094491" right="0.23622047244094491" top="0.74803149606299213" bottom="0.74803149606299213" header="0" footer="0"/>
  <pageSetup paperSize="9" firstPageNumber="0" orientation="portrait" horizontalDpi="300" verticalDpi="300" r:id="rId1"/>
  <headerFooter alignWithMargins="0"/>
  <rowBreaks count="4" manualBreakCount="4">
    <brk id="59" max="16383" man="1"/>
    <brk id="115" max="16383" man="1"/>
    <brk id="176" max="16383" man="1"/>
    <brk id="355"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Q480"/>
  <sheetViews>
    <sheetView workbookViewId="0">
      <selection activeCell="F4" sqref="F4"/>
    </sheetView>
  </sheetViews>
  <sheetFormatPr defaultColWidth="12.85546875" defaultRowHeight="12.75" customHeight="1"/>
  <cols>
    <col min="1" max="1" width="4.28515625" customWidth="1"/>
    <col min="2" max="3" width="3.7109375" customWidth="1"/>
    <col min="4" max="8" width="12.85546875" customWidth="1"/>
    <col min="10" max="10" width="12.85546875" customWidth="1"/>
    <col min="11" max="11" width="8.7109375" customWidth="1"/>
    <col min="12" max="12" width="12.85546875" customWidth="1"/>
    <col min="14" max="19" width="12.85546875" customWidth="1"/>
    <col min="20" max="20" width="6.7109375" customWidth="1"/>
    <col min="21" max="24" width="12.85546875" customWidth="1"/>
    <col min="27" max="28" width="21.7109375" customWidth="1"/>
    <col min="29" max="30" width="12.85546875" customWidth="1"/>
  </cols>
  <sheetData>
    <row r="1" spans="1:11" ht="12.75" customHeight="1">
      <c r="A1" s="89" t="s">
        <v>1726</v>
      </c>
      <c r="B1" s="90"/>
      <c r="C1" s="90"/>
      <c r="D1" s="90"/>
      <c r="E1" s="90"/>
      <c r="F1" s="90"/>
      <c r="G1" s="90"/>
      <c r="H1" s="90"/>
      <c r="I1" s="90"/>
      <c r="J1" s="90"/>
      <c r="K1" s="90"/>
    </row>
    <row r="3" spans="1:11" ht="12.75" customHeight="1">
      <c r="C3" s="7"/>
      <c r="D3" s="7"/>
    </row>
    <row r="4" spans="1:11" ht="12.75" customHeight="1">
      <c r="B4" s="37" t="s">
        <v>935</v>
      </c>
      <c r="C4" s="7"/>
      <c r="D4" s="7"/>
      <c r="I4" t="s">
        <v>1938</v>
      </c>
    </row>
    <row r="5" spans="1:11" ht="12.75" customHeight="1">
      <c r="B5" s="37"/>
      <c r="C5" s="7"/>
      <c r="D5" s="7"/>
    </row>
    <row r="6" spans="1:11" ht="12.75" customHeight="1">
      <c r="B6" s="37"/>
      <c r="C6" s="7"/>
      <c r="D6" s="7"/>
    </row>
    <row r="7" spans="1:11" ht="12.75" customHeight="1">
      <c r="C7" s="7" t="s">
        <v>1873</v>
      </c>
      <c r="D7" s="7"/>
    </row>
    <row r="8" spans="1:11" ht="12.75" customHeight="1">
      <c r="C8" s="7" t="s">
        <v>1874</v>
      </c>
      <c r="D8" s="7"/>
    </row>
    <row r="9" spans="1:11" ht="12.75" customHeight="1">
      <c r="C9" s="7" t="s">
        <v>1876</v>
      </c>
      <c r="D9" s="7"/>
    </row>
    <row r="10" spans="1:11" ht="12.75" customHeight="1">
      <c r="C10" s="7" t="s">
        <v>1875</v>
      </c>
      <c r="D10" s="7"/>
    </row>
    <row r="11" spans="1:11" ht="12.75" customHeight="1">
      <c r="C11" s="7" t="s">
        <v>1878</v>
      </c>
      <c r="D11" s="7"/>
    </row>
    <row r="12" spans="1:11" ht="12.75" customHeight="1">
      <c r="C12" s="7" t="s">
        <v>1879</v>
      </c>
      <c r="D12" s="7"/>
    </row>
    <row r="13" spans="1:11" ht="12.75" customHeight="1">
      <c r="C13" s="7" t="s">
        <v>1865</v>
      </c>
      <c r="D13" s="7"/>
    </row>
    <row r="14" spans="1:11" ht="12.75" customHeight="1">
      <c r="C14" s="7" t="s">
        <v>1867</v>
      </c>
      <c r="D14" s="7"/>
    </row>
    <row r="15" spans="1:11" ht="12.75" customHeight="1">
      <c r="C15" s="7" t="s">
        <v>1866</v>
      </c>
      <c r="D15" s="7"/>
    </row>
    <row r="16" spans="1:11" ht="12.75" customHeight="1">
      <c r="C16" s="7" t="s">
        <v>1935</v>
      </c>
      <c r="D16" s="7"/>
    </row>
    <row r="17" spans="3:4" ht="12.75" customHeight="1">
      <c r="C17" s="7" t="s">
        <v>1868</v>
      </c>
      <c r="D17" s="7"/>
    </row>
    <row r="18" spans="3:4" ht="12.75" customHeight="1">
      <c r="C18" s="7" t="s">
        <v>1956</v>
      </c>
      <c r="D18" s="7"/>
    </row>
    <row r="19" spans="3:4" ht="12.75" customHeight="1">
      <c r="C19" s="7" t="s">
        <v>1877</v>
      </c>
      <c r="D19" s="7"/>
    </row>
    <row r="20" spans="3:4" ht="12.75" customHeight="1">
      <c r="C20" s="7"/>
      <c r="D20" s="7"/>
    </row>
    <row r="21" spans="3:4" ht="12.75" customHeight="1">
      <c r="C21" s="7" t="s">
        <v>1117</v>
      </c>
      <c r="D21" s="7"/>
    </row>
    <row r="22" spans="3:4" ht="12.75" customHeight="1">
      <c r="C22" s="7" t="s">
        <v>834</v>
      </c>
      <c r="D22" s="7"/>
    </row>
    <row r="23" spans="3:4" ht="12.75" customHeight="1">
      <c r="C23" s="7"/>
      <c r="D23" t="s">
        <v>820</v>
      </c>
    </row>
    <row r="24" spans="3:4" ht="12.75" customHeight="1">
      <c r="C24" s="7"/>
      <c r="D24" s="4" t="s">
        <v>513</v>
      </c>
    </row>
    <row r="25" spans="3:4" ht="12.75" customHeight="1">
      <c r="C25" s="7"/>
      <c r="D25" s="21" t="s">
        <v>821</v>
      </c>
    </row>
    <row r="26" spans="3:4" ht="12.75" customHeight="1">
      <c r="C26" s="7"/>
      <c r="D26" s="21" t="s">
        <v>567</v>
      </c>
    </row>
    <row r="27" spans="3:4" ht="12.75" customHeight="1">
      <c r="C27" s="7" t="s">
        <v>835</v>
      </c>
      <c r="D27" s="7"/>
    </row>
    <row r="28" spans="3:4" ht="12.75" customHeight="1">
      <c r="C28" s="7"/>
      <c r="D28" s="7" t="s">
        <v>854</v>
      </c>
    </row>
    <row r="29" spans="3:4" ht="12.75" customHeight="1">
      <c r="C29" s="7"/>
      <c r="D29" s="7" t="s">
        <v>790</v>
      </c>
    </row>
    <row r="30" spans="3:4" ht="12.75" customHeight="1">
      <c r="C30" s="7"/>
      <c r="D30" s="47" t="s">
        <v>853</v>
      </c>
    </row>
    <row r="31" spans="3:4" ht="12.75" customHeight="1">
      <c r="C31" s="7"/>
      <c r="D31" s="47" t="s">
        <v>797</v>
      </c>
    </row>
    <row r="32" spans="3:4" ht="12.75" customHeight="1">
      <c r="C32" s="7" t="s">
        <v>836</v>
      </c>
      <c r="D32" s="7"/>
    </row>
    <row r="33" spans="3:7" ht="12.75" customHeight="1">
      <c r="C33" s="7"/>
      <c r="D33" t="s">
        <v>807</v>
      </c>
      <c r="G33" t="s">
        <v>832</v>
      </c>
    </row>
    <row r="34" spans="3:7" ht="12.75" customHeight="1">
      <c r="C34" s="7"/>
      <c r="D34" s="7" t="s">
        <v>812</v>
      </c>
    </row>
    <row r="35" spans="3:7" ht="12.75" customHeight="1">
      <c r="C35" s="7"/>
      <c r="D35" s="21" t="s">
        <v>852</v>
      </c>
      <c r="G35" t="s">
        <v>833</v>
      </c>
    </row>
    <row r="36" spans="3:7" ht="12.75" customHeight="1">
      <c r="C36" s="7"/>
      <c r="D36" s="47" t="s">
        <v>813</v>
      </c>
    </row>
    <row r="37" spans="3:7" ht="12.75" customHeight="1">
      <c r="C37" s="7" t="s">
        <v>831</v>
      </c>
    </row>
    <row r="38" spans="3:7" ht="12.75" customHeight="1">
      <c r="C38" s="7"/>
      <c r="D38" s="7"/>
    </row>
    <row r="39" spans="3:7" ht="12.75" customHeight="1">
      <c r="C39" s="7"/>
      <c r="D39" s="7"/>
    </row>
    <row r="40" spans="3:7" ht="12.75" customHeight="1">
      <c r="C40" s="44" t="s">
        <v>1871</v>
      </c>
      <c r="D40" s="7"/>
    </row>
    <row r="41" spans="3:7" ht="12.75" customHeight="1">
      <c r="C41" s="7"/>
      <c r="D41" s="7"/>
    </row>
    <row r="42" spans="3:7" ht="12.75" customHeight="1">
      <c r="C42" s="7" t="s">
        <v>862</v>
      </c>
      <c r="D42" s="7"/>
    </row>
    <row r="43" spans="3:7" ht="12.75" customHeight="1">
      <c r="C43" s="7" t="s">
        <v>864</v>
      </c>
      <c r="D43" s="7"/>
    </row>
    <row r="44" spans="3:7" ht="12.75" customHeight="1">
      <c r="C44" s="7"/>
      <c r="D44" s="7" t="s">
        <v>854</v>
      </c>
    </row>
    <row r="45" spans="3:7" ht="12.75" customHeight="1">
      <c r="C45" s="7"/>
      <c r="D45" s="7" t="s">
        <v>790</v>
      </c>
    </row>
    <row r="46" spans="3:7" ht="12.75" customHeight="1">
      <c r="D46" t="s">
        <v>858</v>
      </c>
    </row>
    <row r="47" spans="3:7" ht="12.75" customHeight="1">
      <c r="D47" t="s">
        <v>845</v>
      </c>
    </row>
    <row r="48" spans="3:7" ht="12.75" customHeight="1">
      <c r="C48" s="7" t="s">
        <v>846</v>
      </c>
      <c r="D48" s="7"/>
    </row>
    <row r="49" spans="3:13" ht="12.75" customHeight="1">
      <c r="C49" s="7"/>
      <c r="D49" t="s">
        <v>840</v>
      </c>
    </row>
    <row r="50" spans="3:13" ht="12.75" customHeight="1">
      <c r="C50" s="7"/>
      <c r="D50" t="s">
        <v>856</v>
      </c>
    </row>
    <row r="51" spans="3:13" ht="12.75" customHeight="1">
      <c r="C51" s="7"/>
      <c r="D51" t="s">
        <v>855</v>
      </c>
    </row>
    <row r="52" spans="3:13" ht="12.75" customHeight="1">
      <c r="C52" s="7"/>
      <c r="D52" t="s">
        <v>838</v>
      </c>
    </row>
    <row r="53" spans="3:13" ht="12.75" customHeight="1">
      <c r="C53" s="7"/>
      <c r="D53" t="s">
        <v>825</v>
      </c>
    </row>
    <row r="54" spans="3:13" ht="12.75" customHeight="1">
      <c r="C54" s="7"/>
      <c r="D54" t="s">
        <v>839</v>
      </c>
    </row>
    <row r="55" spans="3:13" ht="12.75" customHeight="1">
      <c r="C55" s="7"/>
      <c r="D55" t="s">
        <v>841</v>
      </c>
    </row>
    <row r="56" spans="3:13" ht="12.75" customHeight="1">
      <c r="C56" s="7"/>
      <c r="D56" t="s">
        <v>826</v>
      </c>
    </row>
    <row r="57" spans="3:13" ht="12.75" customHeight="1">
      <c r="C57" s="7"/>
      <c r="D57" t="s">
        <v>842</v>
      </c>
    </row>
    <row r="58" spans="3:13" ht="12.75" customHeight="1">
      <c r="C58" s="7"/>
      <c r="D58" t="s">
        <v>843</v>
      </c>
    </row>
    <row r="59" spans="3:13" ht="12.75" customHeight="1">
      <c r="C59" s="7"/>
      <c r="D59" t="s">
        <v>847</v>
      </c>
    </row>
    <row r="60" spans="3:13" ht="12.75" customHeight="1">
      <c r="C60" t="s">
        <v>863</v>
      </c>
    </row>
    <row r="61" spans="3:13" ht="12.75" customHeight="1">
      <c r="C61" s="7"/>
      <c r="D61" t="s">
        <v>186</v>
      </c>
      <c r="M61" t="s">
        <v>1880</v>
      </c>
    </row>
    <row r="62" spans="3:13" ht="12.75" customHeight="1">
      <c r="C62" s="7"/>
      <c r="D62" t="s">
        <v>844</v>
      </c>
    </row>
    <row r="63" spans="3:13" ht="12.75" customHeight="1">
      <c r="C63" s="7"/>
      <c r="D63" t="s">
        <v>848</v>
      </c>
    </row>
    <row r="64" spans="3:13" ht="12.75" customHeight="1">
      <c r="C64" s="7"/>
      <c r="D64" t="s">
        <v>849</v>
      </c>
    </row>
    <row r="65" spans="3:5" ht="12.75" customHeight="1">
      <c r="C65" s="7"/>
      <c r="D65" t="s">
        <v>850</v>
      </c>
    </row>
    <row r="66" spans="3:5" ht="12.75" customHeight="1">
      <c r="C66" s="7" t="s">
        <v>851</v>
      </c>
      <c r="D66" s="7"/>
    </row>
    <row r="67" spans="3:5" ht="12.75" customHeight="1">
      <c r="C67" s="7"/>
      <c r="D67" t="s">
        <v>858</v>
      </c>
    </row>
    <row r="68" spans="3:5" ht="12.75" customHeight="1">
      <c r="C68" s="7" t="s">
        <v>857</v>
      </c>
    </row>
    <row r="69" spans="3:5" ht="12.75" customHeight="1">
      <c r="C69" s="7"/>
      <c r="D69" t="s">
        <v>859</v>
      </c>
    </row>
    <row r="70" spans="3:5" ht="12.75" customHeight="1">
      <c r="C70" s="7"/>
      <c r="D70" s="21" t="s">
        <v>860</v>
      </c>
    </row>
    <row r="71" spans="3:5" ht="12.75" customHeight="1">
      <c r="C71" t="s">
        <v>861</v>
      </c>
    </row>
    <row r="72" spans="3:5" ht="12.75" customHeight="1">
      <c r="C72" s="7"/>
      <c r="D72" s="4" t="s">
        <v>827</v>
      </c>
    </row>
    <row r="73" spans="3:5" ht="12.75" customHeight="1">
      <c r="C73" t="s">
        <v>1943</v>
      </c>
    </row>
    <row r="74" spans="3:5" ht="12.75" customHeight="1">
      <c r="C74" t="s">
        <v>1881</v>
      </c>
    </row>
    <row r="75" spans="3:5" ht="12.75" customHeight="1">
      <c r="C75" t="s">
        <v>1882</v>
      </c>
      <c r="E75" s="21"/>
    </row>
    <row r="76" spans="3:5" ht="12.75" customHeight="1">
      <c r="C76" t="s">
        <v>1883</v>
      </c>
    </row>
    <row r="77" spans="3:5" ht="12.75" customHeight="1">
      <c r="C77" t="s">
        <v>865</v>
      </c>
    </row>
    <row r="79" spans="3:5" ht="12.75" customHeight="1">
      <c r="C79" s="7"/>
      <c r="D79" s="47"/>
    </row>
    <row r="80" spans="3:5" ht="12.75" customHeight="1">
      <c r="C80" s="9" t="s">
        <v>1869</v>
      </c>
    </row>
    <row r="82" spans="3:14" ht="12.75" customHeight="1">
      <c r="C82" t="s">
        <v>866</v>
      </c>
    </row>
    <row r="83" spans="3:14" ht="12.75" customHeight="1">
      <c r="D83" t="s">
        <v>807</v>
      </c>
    </row>
    <row r="84" spans="3:14" ht="12.75" customHeight="1">
      <c r="D84" t="s">
        <v>812</v>
      </c>
    </row>
    <row r="85" spans="3:14" ht="12.75" customHeight="1">
      <c r="C85" t="s">
        <v>867</v>
      </c>
    </row>
    <row r="86" spans="3:14" ht="12.75" customHeight="1">
      <c r="D86" t="s">
        <v>828</v>
      </c>
    </row>
    <row r="87" spans="3:14" ht="12.75" customHeight="1">
      <c r="D87" s="7" t="s">
        <v>829</v>
      </c>
    </row>
    <row r="89" spans="3:14" ht="12.75" customHeight="1">
      <c r="C89" t="s">
        <v>871</v>
      </c>
    </row>
    <row r="90" spans="3:14" ht="12.75" customHeight="1">
      <c r="C90" t="s">
        <v>872</v>
      </c>
    </row>
    <row r="91" spans="3:14" ht="12.75" customHeight="1">
      <c r="D91" s="21" t="s">
        <v>870</v>
      </c>
    </row>
    <row r="92" spans="3:14" ht="12.75" customHeight="1">
      <c r="C92" t="s">
        <v>868</v>
      </c>
    </row>
    <row r="93" spans="3:14" ht="12.75" customHeight="1">
      <c r="C93" t="s">
        <v>869</v>
      </c>
      <c r="N93" s="7"/>
    </row>
    <row r="94" spans="3:14" ht="12.75" customHeight="1">
      <c r="N94" s="7"/>
    </row>
    <row r="95" spans="3:14" ht="12.75" customHeight="1">
      <c r="C95" s="7" t="s">
        <v>1921</v>
      </c>
      <c r="N95" s="7"/>
    </row>
    <row r="96" spans="3:14" ht="12.75" customHeight="1">
      <c r="N96" s="7"/>
    </row>
    <row r="97" spans="3:14" ht="12.75" customHeight="1">
      <c r="D97" s="7"/>
      <c r="N97" t="s">
        <v>1884</v>
      </c>
    </row>
    <row r="98" spans="3:14" ht="12.75" customHeight="1">
      <c r="C98" s="9" t="s">
        <v>1870</v>
      </c>
      <c r="N98" s="7"/>
    </row>
    <row r="99" spans="3:14" ht="12.75" customHeight="1">
      <c r="N99" s="7"/>
    </row>
    <row r="100" spans="3:14" ht="12.75" customHeight="1">
      <c r="C100" t="s">
        <v>907</v>
      </c>
      <c r="D100" s="7"/>
      <c r="N100" s="7"/>
    </row>
    <row r="101" spans="3:14" ht="12.75" customHeight="1">
      <c r="C101" t="s">
        <v>881</v>
      </c>
      <c r="D101" s="7"/>
      <c r="N101" s="7"/>
    </row>
    <row r="102" spans="3:14" ht="12.75" customHeight="1">
      <c r="D102" s="7"/>
      <c r="N102" s="7"/>
    </row>
    <row r="103" spans="3:14" ht="12.75" customHeight="1">
      <c r="C103" t="s">
        <v>908</v>
      </c>
      <c r="N103" s="7"/>
    </row>
    <row r="104" spans="3:14" ht="12.75" customHeight="1">
      <c r="D104" s="7" t="s">
        <v>923</v>
      </c>
      <c r="N104" s="7"/>
    </row>
    <row r="105" spans="3:14" ht="12.75" customHeight="1">
      <c r="D105" s="7" t="s">
        <v>910</v>
      </c>
      <c r="N105" s="7"/>
    </row>
    <row r="106" spans="3:14" ht="12.75" customHeight="1">
      <c r="D106" t="s">
        <v>911</v>
      </c>
      <c r="N106" s="7"/>
    </row>
    <row r="107" spans="3:14" ht="12.75" customHeight="1">
      <c r="D107" t="s">
        <v>912</v>
      </c>
      <c r="N107" s="7"/>
    </row>
    <row r="108" spans="3:14" ht="12.75" customHeight="1">
      <c r="D108" t="s">
        <v>913</v>
      </c>
      <c r="N108" s="7"/>
    </row>
    <row r="109" spans="3:14" ht="12.75" customHeight="1">
      <c r="D109" t="s">
        <v>841</v>
      </c>
      <c r="N109" s="7"/>
    </row>
    <row r="110" spans="3:14" ht="12.75" customHeight="1">
      <c r="D110" t="s">
        <v>843</v>
      </c>
    </row>
    <row r="111" spans="3:14" ht="12.75" customHeight="1">
      <c r="C111" t="s">
        <v>876</v>
      </c>
      <c r="N111" s="7"/>
    </row>
    <row r="112" spans="3:14" ht="12.75" customHeight="1">
      <c r="D112" t="s">
        <v>878</v>
      </c>
      <c r="N112" s="7"/>
    </row>
    <row r="113" spans="3:14" ht="12.75" customHeight="1">
      <c r="D113" t="s">
        <v>919</v>
      </c>
      <c r="N113" s="7"/>
    </row>
    <row r="114" spans="3:14" ht="12.75" customHeight="1">
      <c r="D114" t="s">
        <v>877</v>
      </c>
      <c r="N114" s="7"/>
    </row>
    <row r="115" spans="3:14" ht="12.75" customHeight="1">
      <c r="D115" t="s">
        <v>879</v>
      </c>
      <c r="N115" s="7"/>
    </row>
    <row r="116" spans="3:14" ht="12.75" customHeight="1">
      <c r="D116" t="s">
        <v>914</v>
      </c>
      <c r="N116" s="7"/>
    </row>
    <row r="117" spans="3:14" ht="12.75" customHeight="1">
      <c r="C117" t="s">
        <v>909</v>
      </c>
      <c r="N117" s="7"/>
    </row>
    <row r="118" spans="3:14" ht="12.75" customHeight="1">
      <c r="D118" t="s">
        <v>883</v>
      </c>
    </row>
    <row r="119" spans="3:14" ht="12.75" customHeight="1">
      <c r="D119" t="s">
        <v>920</v>
      </c>
      <c r="M119" t="s">
        <v>1885</v>
      </c>
      <c r="N119" s="7"/>
    </row>
    <row r="120" spans="3:14" ht="12.75" customHeight="1">
      <c r="D120" t="s">
        <v>884</v>
      </c>
      <c r="N120" s="7"/>
    </row>
    <row r="121" spans="3:14" ht="12.75" customHeight="1">
      <c r="D121" t="s">
        <v>885</v>
      </c>
      <c r="N121" s="7"/>
    </row>
    <row r="122" spans="3:14" ht="12.75" customHeight="1">
      <c r="D122" t="s">
        <v>915</v>
      </c>
      <c r="N122" s="7"/>
    </row>
    <row r="123" spans="3:14" ht="12.75" customHeight="1">
      <c r="C123" t="s">
        <v>916</v>
      </c>
      <c r="N123" s="7"/>
    </row>
    <row r="124" spans="3:14" ht="12.75" customHeight="1">
      <c r="D124" t="s">
        <v>917</v>
      </c>
      <c r="L124" s="4"/>
      <c r="M124" s="4"/>
      <c r="N124" s="7"/>
    </row>
    <row r="125" spans="3:14" ht="12.75" customHeight="1">
      <c r="D125" t="s">
        <v>918</v>
      </c>
      <c r="M125" s="4"/>
      <c r="N125" s="7"/>
    </row>
    <row r="126" spans="3:14" ht="12.75" customHeight="1">
      <c r="D126" t="s">
        <v>880</v>
      </c>
      <c r="M126" s="4"/>
      <c r="N126" s="7"/>
    </row>
    <row r="127" spans="3:14" ht="12.75" customHeight="1">
      <c r="D127" t="s">
        <v>921</v>
      </c>
      <c r="M127" s="4"/>
      <c r="N127" s="7"/>
    </row>
    <row r="128" spans="3:14" ht="12.75" customHeight="1">
      <c r="D128" t="s">
        <v>927</v>
      </c>
      <c r="M128" s="4"/>
    </row>
    <row r="129" spans="3:13" ht="12.75" customHeight="1">
      <c r="D129" t="s">
        <v>922</v>
      </c>
      <c r="M129" s="4"/>
    </row>
    <row r="130" spans="3:13" ht="12.75" customHeight="1">
      <c r="D130" s="7"/>
    </row>
    <row r="131" spans="3:13" ht="12.75" customHeight="1">
      <c r="C131" t="s">
        <v>928</v>
      </c>
    </row>
    <row r="132" spans="3:13" ht="12.75" customHeight="1">
      <c r="D132" t="s">
        <v>886</v>
      </c>
    </row>
    <row r="133" spans="3:13" ht="12.75" customHeight="1">
      <c r="D133" t="s">
        <v>887</v>
      </c>
    </row>
    <row r="134" spans="3:13" ht="12.75" customHeight="1">
      <c r="D134" t="s">
        <v>888</v>
      </c>
    </row>
    <row r="135" spans="3:13" ht="12.75" customHeight="1">
      <c r="D135" t="s">
        <v>889</v>
      </c>
    </row>
    <row r="136" spans="3:13" ht="12.75" customHeight="1">
      <c r="D136" t="s">
        <v>890</v>
      </c>
    </row>
    <row r="137" spans="3:13" ht="12.75" customHeight="1">
      <c r="D137" t="s">
        <v>892</v>
      </c>
    </row>
    <row r="139" spans="3:13" ht="12.75" customHeight="1">
      <c r="C139" s="4" t="s">
        <v>924</v>
      </c>
    </row>
    <row r="140" spans="3:13" ht="12.75" customHeight="1">
      <c r="C140" t="s">
        <v>1887</v>
      </c>
    </row>
    <row r="141" spans="3:13" ht="12.75" customHeight="1">
      <c r="C141" t="s">
        <v>1886</v>
      </c>
    </row>
    <row r="143" spans="3:13" ht="12.75" customHeight="1">
      <c r="C143" t="s">
        <v>925</v>
      </c>
    </row>
    <row r="144" spans="3:13" ht="12.75" customHeight="1">
      <c r="D144" t="s">
        <v>184</v>
      </c>
    </row>
    <row r="145" spans="3:4" ht="12.75" customHeight="1">
      <c r="D145" t="s">
        <v>893</v>
      </c>
    </row>
    <row r="146" spans="3:4" ht="12.75" customHeight="1">
      <c r="D146" t="s">
        <v>894</v>
      </c>
    </row>
    <row r="147" spans="3:4" ht="12.75" customHeight="1">
      <c r="D147" t="s">
        <v>896</v>
      </c>
    </row>
    <row r="148" spans="3:4" ht="12.75" customHeight="1">
      <c r="C148" t="s">
        <v>929</v>
      </c>
    </row>
    <row r="149" spans="3:4" ht="12.75" customHeight="1">
      <c r="D149" t="s">
        <v>185</v>
      </c>
    </row>
    <row r="150" spans="3:4" ht="12.75" customHeight="1">
      <c r="D150" t="s">
        <v>891</v>
      </c>
    </row>
    <row r="151" spans="3:4" ht="12.75" customHeight="1">
      <c r="D151" t="s">
        <v>897</v>
      </c>
    </row>
    <row r="152" spans="3:4" ht="12.75" customHeight="1">
      <c r="D152" t="s">
        <v>898</v>
      </c>
    </row>
    <row r="153" spans="3:4" ht="12.75" customHeight="1">
      <c r="C153" t="s">
        <v>926</v>
      </c>
    </row>
    <row r="154" spans="3:4" ht="12.75" customHeight="1">
      <c r="D154" t="s">
        <v>895</v>
      </c>
    </row>
    <row r="155" spans="3:4" ht="12.75" customHeight="1">
      <c r="D155" t="s">
        <v>899</v>
      </c>
    </row>
    <row r="156" spans="3:4" ht="12.75" customHeight="1">
      <c r="D156" t="s">
        <v>901</v>
      </c>
    </row>
    <row r="157" spans="3:4" ht="12.75" customHeight="1">
      <c r="D157" t="s">
        <v>900</v>
      </c>
    </row>
    <row r="158" spans="3:4" ht="12.75" customHeight="1">
      <c r="D158" t="s">
        <v>902</v>
      </c>
    </row>
    <row r="159" spans="3:4" ht="12.75" customHeight="1">
      <c r="D159" t="s">
        <v>903</v>
      </c>
    </row>
    <row r="160" spans="3:4" ht="12.75" customHeight="1">
      <c r="D160" t="s">
        <v>904</v>
      </c>
    </row>
    <row r="161" spans="3:4" ht="12.75" customHeight="1">
      <c r="D161" t="s">
        <v>905</v>
      </c>
    </row>
    <row r="162" spans="3:4" ht="12.75" customHeight="1">
      <c r="D162" t="s">
        <v>906</v>
      </c>
    </row>
    <row r="164" spans="3:4" ht="12.75" customHeight="1">
      <c r="C164" t="s">
        <v>1888</v>
      </c>
    </row>
    <row r="165" spans="3:4" ht="12.75" customHeight="1">
      <c r="C165" t="s">
        <v>1889</v>
      </c>
    </row>
    <row r="166" spans="3:4" ht="12.75" customHeight="1">
      <c r="C166" t="s">
        <v>1896</v>
      </c>
    </row>
    <row r="167" spans="3:4" ht="12.75" customHeight="1">
      <c r="C167" t="s">
        <v>1908</v>
      </c>
    </row>
    <row r="168" spans="3:4" ht="12.75" customHeight="1">
      <c r="C168" t="s">
        <v>1897</v>
      </c>
    </row>
    <row r="169" spans="3:4" ht="12.75" customHeight="1">
      <c r="C169" t="s">
        <v>1890</v>
      </c>
    </row>
    <row r="170" spans="3:4" ht="12.75" customHeight="1">
      <c r="C170" t="s">
        <v>1891</v>
      </c>
    </row>
    <row r="173" spans="3:4" ht="12.75" customHeight="1">
      <c r="C173" s="9" t="s">
        <v>1894</v>
      </c>
    </row>
    <row r="175" spans="3:4" ht="12.75" customHeight="1">
      <c r="C175" t="s">
        <v>936</v>
      </c>
    </row>
    <row r="176" spans="3:4" ht="12.75" customHeight="1">
      <c r="C176" t="s">
        <v>942</v>
      </c>
    </row>
    <row r="177" spans="3:11" ht="12.75" customHeight="1">
      <c r="C177" t="s">
        <v>937</v>
      </c>
    </row>
    <row r="178" spans="3:11" ht="12.75" customHeight="1">
      <c r="C178" t="s">
        <v>1934</v>
      </c>
    </row>
    <row r="179" spans="3:11" ht="12.75" customHeight="1">
      <c r="C179" t="s">
        <v>1892</v>
      </c>
    </row>
    <row r="181" spans="3:11" ht="12.75" customHeight="1">
      <c r="C181" t="s">
        <v>1893</v>
      </c>
    </row>
    <row r="182" spans="3:11" ht="12.75" customHeight="1">
      <c r="C182" t="s">
        <v>938</v>
      </c>
    </row>
    <row r="183" spans="3:11" ht="12.75" customHeight="1">
      <c r="D183" t="s">
        <v>949</v>
      </c>
      <c r="K183" s="7"/>
    </row>
    <row r="184" spans="3:11" ht="12.75" customHeight="1">
      <c r="D184" t="s">
        <v>950</v>
      </c>
      <c r="K184" s="7"/>
    </row>
    <row r="185" spans="3:11" ht="12.75" customHeight="1">
      <c r="C185" t="s">
        <v>939</v>
      </c>
      <c r="K185" s="4"/>
    </row>
    <row r="186" spans="3:11" ht="12.75" customHeight="1">
      <c r="D186" t="s">
        <v>958</v>
      </c>
      <c r="K186" s="4"/>
    </row>
    <row r="187" spans="3:11" ht="12.75" customHeight="1">
      <c r="D187" t="s">
        <v>951</v>
      </c>
    </row>
    <row r="188" spans="3:11" ht="12.75" customHeight="1">
      <c r="C188" t="s">
        <v>940</v>
      </c>
    </row>
    <row r="189" spans="3:11" ht="12.75" customHeight="1">
      <c r="D189" t="s">
        <v>952</v>
      </c>
    </row>
    <row r="190" spans="3:11" ht="12.75" customHeight="1">
      <c r="D190" t="s">
        <v>953</v>
      </c>
    </row>
    <row r="191" spans="3:11" ht="12.75" customHeight="1">
      <c r="C191" t="s">
        <v>989</v>
      </c>
    </row>
    <row r="192" spans="3:11" ht="12.75" customHeight="1">
      <c r="C192" t="s">
        <v>954</v>
      </c>
    </row>
    <row r="193" spans="3:14" ht="12.75" customHeight="1">
      <c r="D193" t="s">
        <v>955</v>
      </c>
    </row>
    <row r="194" spans="3:14" ht="12.75" customHeight="1">
      <c r="D194" t="s">
        <v>956</v>
      </c>
    </row>
    <row r="195" spans="3:14" ht="12.75" customHeight="1">
      <c r="D195" s="21" t="s">
        <v>967</v>
      </c>
    </row>
    <row r="196" spans="3:14" ht="12.75" customHeight="1">
      <c r="D196" t="s">
        <v>957</v>
      </c>
    </row>
    <row r="197" spans="3:14" ht="12.75" customHeight="1">
      <c r="D197" t="s">
        <v>959</v>
      </c>
    </row>
    <row r="198" spans="3:14" ht="12.75" customHeight="1">
      <c r="D198" s="4" t="s">
        <v>960</v>
      </c>
      <c r="N198" t="s">
        <v>1899</v>
      </c>
    </row>
    <row r="199" spans="3:14" ht="12.75" customHeight="1">
      <c r="D199" s="21" t="s">
        <v>962</v>
      </c>
    </row>
    <row r="200" spans="3:14" ht="12.75" customHeight="1">
      <c r="D200" s="4" t="s">
        <v>961</v>
      </c>
    </row>
    <row r="201" spans="3:14" ht="12.75" customHeight="1">
      <c r="D201" s="4" t="s">
        <v>963</v>
      </c>
    </row>
    <row r="202" spans="3:14" ht="12.75" customHeight="1">
      <c r="D202" s="4" t="s">
        <v>964</v>
      </c>
    </row>
    <row r="203" spans="3:14" ht="12.75" customHeight="1">
      <c r="D203" s="21" t="s">
        <v>965</v>
      </c>
    </row>
    <row r="204" spans="3:14" ht="12.75" customHeight="1">
      <c r="C204" t="s">
        <v>966</v>
      </c>
    </row>
    <row r="205" spans="3:14" ht="12.75" customHeight="1">
      <c r="D205" t="s">
        <v>983</v>
      </c>
    </row>
    <row r="206" spans="3:14" ht="12.75" customHeight="1">
      <c r="D206" t="s">
        <v>968</v>
      </c>
    </row>
    <row r="207" spans="3:14" ht="12.75" customHeight="1">
      <c r="D207" s="21" t="s">
        <v>969</v>
      </c>
    </row>
    <row r="208" spans="3:14" ht="12.75" customHeight="1">
      <c r="C208" t="s">
        <v>972</v>
      </c>
    </row>
    <row r="209" spans="4:4" ht="12.75" customHeight="1">
      <c r="D209" t="s">
        <v>970</v>
      </c>
    </row>
    <row r="210" spans="4:4" ht="12.75" customHeight="1">
      <c r="D210" s="20" t="s">
        <v>971</v>
      </c>
    </row>
    <row r="211" spans="4:4" ht="12.75" customHeight="1">
      <c r="D211" s="20" t="s">
        <v>973</v>
      </c>
    </row>
    <row r="212" spans="4:4" ht="12.75" customHeight="1">
      <c r="D212" s="51" t="s">
        <v>974</v>
      </c>
    </row>
    <row r="213" spans="4:4" ht="12.75" customHeight="1">
      <c r="D213" s="26" t="s">
        <v>975</v>
      </c>
    </row>
    <row r="214" spans="4:4" ht="12.75" customHeight="1">
      <c r="D214" s="51" t="s">
        <v>976</v>
      </c>
    </row>
    <row r="215" spans="4:4" ht="12.75" customHeight="1">
      <c r="D215" t="s">
        <v>977</v>
      </c>
    </row>
    <row r="216" spans="4:4" ht="12.75" customHeight="1">
      <c r="D216" t="s">
        <v>978</v>
      </c>
    </row>
    <row r="217" spans="4:4" ht="12.75" customHeight="1">
      <c r="D217" s="20" t="s">
        <v>979</v>
      </c>
    </row>
    <row r="218" spans="4:4" ht="12.75" customHeight="1">
      <c r="D218" s="20" t="s">
        <v>980</v>
      </c>
    </row>
    <row r="219" spans="4:4" ht="12.75" customHeight="1">
      <c r="D219" s="51" t="s">
        <v>981</v>
      </c>
    </row>
    <row r="220" spans="4:4" ht="12.75" customHeight="1">
      <c r="D220" t="s">
        <v>982</v>
      </c>
    </row>
    <row r="221" spans="4:4" ht="12.75" customHeight="1">
      <c r="D221" t="s">
        <v>984</v>
      </c>
    </row>
    <row r="222" spans="4:4" ht="12.75" customHeight="1">
      <c r="D222" t="s">
        <v>985</v>
      </c>
    </row>
    <row r="223" spans="4:4" ht="12.75" customHeight="1">
      <c r="D223" t="s">
        <v>986</v>
      </c>
    </row>
    <row r="224" spans="4:4" ht="12.75" customHeight="1">
      <c r="D224" s="21" t="s">
        <v>987</v>
      </c>
    </row>
    <row r="225" spans="3:13" ht="12.75" customHeight="1">
      <c r="C225" t="s">
        <v>988</v>
      </c>
      <c r="D225" s="21"/>
    </row>
    <row r="226" spans="3:13" ht="12.75" customHeight="1">
      <c r="D226" s="21"/>
    </row>
    <row r="227" spans="3:13" ht="12.75" customHeight="1">
      <c r="C227" t="s">
        <v>941</v>
      </c>
    </row>
    <row r="228" spans="3:13" ht="12.75" customHeight="1">
      <c r="C228" t="s">
        <v>1944</v>
      </c>
    </row>
    <row r="229" spans="3:13" ht="12.75" customHeight="1">
      <c r="D229" t="s">
        <v>1119</v>
      </c>
    </row>
    <row r="230" spans="3:13" ht="12.75" customHeight="1">
      <c r="D230" t="s">
        <v>1120</v>
      </c>
    </row>
    <row r="231" spans="3:13" ht="12.75" customHeight="1">
      <c r="D231" s="7" t="s">
        <v>1121</v>
      </c>
    </row>
    <row r="232" spans="3:13" ht="12.75" customHeight="1">
      <c r="C232" t="s">
        <v>1945</v>
      </c>
    </row>
    <row r="233" spans="3:13" ht="12.75" customHeight="1">
      <c r="C233" t="s">
        <v>1900</v>
      </c>
    </row>
    <row r="234" spans="3:13" ht="12.75" customHeight="1">
      <c r="C234" t="s">
        <v>1909</v>
      </c>
    </row>
    <row r="237" spans="3:13" ht="12.75" customHeight="1">
      <c r="C237" s="9" t="s">
        <v>1922</v>
      </c>
    </row>
    <row r="238" spans="3:13" ht="12.75" customHeight="1">
      <c r="C238" s="9"/>
    </row>
    <row r="239" spans="3:13" ht="12.75" customHeight="1">
      <c r="C239" t="s">
        <v>1910</v>
      </c>
    </row>
    <row r="240" spans="3:13" ht="12.75" customHeight="1">
      <c r="C240" t="s">
        <v>1695</v>
      </c>
      <c r="M240" s="4"/>
    </row>
    <row r="241" spans="3:13" ht="12.75" customHeight="1">
      <c r="C241" t="s">
        <v>1901</v>
      </c>
      <c r="M241" s="4"/>
    </row>
    <row r="242" spans="3:13" ht="12.75" customHeight="1">
      <c r="C242" t="s">
        <v>990</v>
      </c>
      <c r="M242" s="39"/>
    </row>
    <row r="243" spans="3:13" ht="12.75" customHeight="1">
      <c r="M243" s="39"/>
    </row>
    <row r="244" spans="3:13" ht="12.75" customHeight="1">
      <c r="C244" t="s">
        <v>1088</v>
      </c>
      <c r="M244" s="39"/>
    </row>
    <row r="245" spans="3:13" ht="12.75" customHeight="1">
      <c r="C245" t="s">
        <v>1844</v>
      </c>
      <c r="M245" s="39"/>
    </row>
    <row r="246" spans="3:13" ht="12.75" customHeight="1">
      <c r="C246" t="s">
        <v>1028</v>
      </c>
      <c r="M246" s="39"/>
    </row>
    <row r="247" spans="3:13" ht="12.75" customHeight="1">
      <c r="D247" t="s">
        <v>1086</v>
      </c>
      <c r="M247" s="39"/>
    </row>
    <row r="248" spans="3:13" ht="12.75" customHeight="1">
      <c r="D248" s="4" t="s">
        <v>1026</v>
      </c>
      <c r="E248" s="4"/>
      <c r="F248" s="4"/>
      <c r="H248" s="4"/>
      <c r="I248" s="4"/>
      <c r="M248" s="39"/>
    </row>
    <row r="249" spans="3:13" ht="12.75" customHeight="1">
      <c r="D249" s="4" t="s">
        <v>995</v>
      </c>
      <c r="E249" s="4"/>
      <c r="F249" s="4"/>
      <c r="H249" s="4"/>
      <c r="I249" s="4"/>
      <c r="M249" s="39"/>
    </row>
    <row r="250" spans="3:13" ht="12.75" customHeight="1">
      <c r="D250" s="4" t="s">
        <v>1027</v>
      </c>
      <c r="E250" s="4"/>
      <c r="F250" s="4"/>
      <c r="G250" s="4"/>
      <c r="H250" s="4"/>
      <c r="I250" s="4"/>
      <c r="M250" s="39"/>
    </row>
    <row r="251" spans="3:13" ht="12.75" customHeight="1">
      <c r="D251" s="4" t="s">
        <v>996</v>
      </c>
      <c r="I251" s="4"/>
      <c r="M251" s="39"/>
    </row>
    <row r="252" spans="3:13" ht="12.75" customHeight="1">
      <c r="C252" t="s">
        <v>1842</v>
      </c>
      <c r="D252" s="4"/>
      <c r="I252" s="4"/>
      <c r="M252" s="39"/>
    </row>
    <row r="253" spans="3:13" ht="12.75" customHeight="1">
      <c r="C253" t="s">
        <v>1843</v>
      </c>
      <c r="M253" s="39"/>
    </row>
    <row r="254" spans="3:13" ht="12.75" customHeight="1">
      <c r="D254" s="21" t="s">
        <v>1029</v>
      </c>
      <c r="M254" s="39"/>
    </row>
    <row r="255" spans="3:13" ht="12.75" customHeight="1">
      <c r="D255" s="21" t="s">
        <v>1030</v>
      </c>
      <c r="M255" s="39"/>
    </row>
    <row r="256" spans="3:13" ht="12.75" customHeight="1">
      <c r="D256" s="21" t="s">
        <v>1031</v>
      </c>
      <c r="M256" s="39"/>
    </row>
    <row r="257" spans="3:14" ht="12.75" customHeight="1">
      <c r="D257" s="21" t="s">
        <v>1032</v>
      </c>
      <c r="M257" s="39"/>
    </row>
    <row r="258" spans="3:14" ht="12.75" customHeight="1">
      <c r="C258" t="s">
        <v>1017</v>
      </c>
      <c r="D258" s="21"/>
      <c r="M258" s="39"/>
    </row>
    <row r="259" spans="3:14" ht="12.75" customHeight="1">
      <c r="D259" s="41" t="s">
        <v>1051</v>
      </c>
      <c r="M259" s="39"/>
    </row>
    <row r="260" spans="3:14" ht="12.75" customHeight="1">
      <c r="C260" t="s">
        <v>1018</v>
      </c>
      <c r="D260" s="21"/>
      <c r="M260" s="39"/>
    </row>
    <row r="261" spans="3:14" ht="12.75" customHeight="1">
      <c r="D261" s="21" t="s">
        <v>1052</v>
      </c>
      <c r="M261" s="39"/>
      <c r="N261" t="s">
        <v>1898</v>
      </c>
    </row>
    <row r="262" spans="3:14" ht="12.75" customHeight="1">
      <c r="D262" s="4" t="s">
        <v>1033</v>
      </c>
      <c r="M262" s="39"/>
    </row>
    <row r="263" spans="3:14" ht="12.75" customHeight="1">
      <c r="D263" t="s">
        <v>1034</v>
      </c>
      <c r="M263" s="39"/>
    </row>
    <row r="264" spans="3:14" ht="12.75" customHeight="1">
      <c r="D264" s="21" t="s">
        <v>1053</v>
      </c>
      <c r="M264" s="39"/>
    </row>
    <row r="265" spans="3:14" ht="12.75" customHeight="1">
      <c r="D265" s="4" t="s">
        <v>1035</v>
      </c>
      <c r="M265" s="39"/>
    </row>
    <row r="266" spans="3:14" ht="12.75" customHeight="1">
      <c r="D266" t="s">
        <v>1036</v>
      </c>
      <c r="M266" s="39"/>
    </row>
    <row r="267" spans="3:14" ht="12.75" customHeight="1">
      <c r="D267" s="21" t="s">
        <v>1054</v>
      </c>
      <c r="M267" s="39"/>
    </row>
    <row r="268" spans="3:14" ht="12.75" customHeight="1">
      <c r="D268" s="4" t="s">
        <v>1037</v>
      </c>
      <c r="M268" s="39"/>
    </row>
    <row r="269" spans="3:14" ht="12.75" customHeight="1">
      <c r="D269" s="21" t="s">
        <v>991</v>
      </c>
      <c r="M269" s="39"/>
    </row>
    <row r="270" spans="3:14" ht="12.75" customHeight="1">
      <c r="D270" s="4" t="s">
        <v>1038</v>
      </c>
      <c r="M270" s="39"/>
    </row>
    <row r="271" spans="3:14" ht="12.75" customHeight="1">
      <c r="D271" s="4" t="s">
        <v>1039</v>
      </c>
      <c r="M271" s="39"/>
    </row>
    <row r="272" spans="3:14" ht="12.75" customHeight="1">
      <c r="D272" s="4" t="s">
        <v>1040</v>
      </c>
      <c r="M272" s="39"/>
    </row>
    <row r="273" spans="3:13" ht="12.75" customHeight="1">
      <c r="D273" s="21" t="s">
        <v>1055</v>
      </c>
      <c r="M273" s="39"/>
    </row>
    <row r="274" spans="3:13" ht="12.75" customHeight="1">
      <c r="C274" t="s">
        <v>1087</v>
      </c>
      <c r="D274" s="21"/>
      <c r="M274" s="39"/>
    </row>
    <row r="275" spans="3:13" ht="12.75" customHeight="1">
      <c r="D275" s="26" t="s">
        <v>992</v>
      </c>
      <c r="M275" s="39"/>
    </row>
    <row r="276" spans="3:13" ht="12.75" customHeight="1">
      <c r="D276" s="26" t="s">
        <v>1019</v>
      </c>
      <c r="M276" s="39"/>
    </row>
    <row r="277" spans="3:13" ht="12.75" customHeight="1">
      <c r="D277" s="26" t="s">
        <v>1020</v>
      </c>
      <c r="M277" s="39"/>
    </row>
    <row r="278" spans="3:13" ht="12.75" customHeight="1">
      <c r="D278" s="26" t="s">
        <v>1021</v>
      </c>
      <c r="M278" s="39"/>
    </row>
    <row r="279" spans="3:13" ht="12.75" customHeight="1">
      <c r="D279" s="26" t="s">
        <v>1022</v>
      </c>
      <c r="M279" s="39"/>
    </row>
    <row r="280" spans="3:13" ht="12.75" customHeight="1">
      <c r="D280" s="26" t="s">
        <v>1056</v>
      </c>
      <c r="M280" s="39"/>
    </row>
    <row r="281" spans="3:13" ht="12.75" customHeight="1">
      <c r="D281" s="26" t="s">
        <v>1057</v>
      </c>
      <c r="M281" s="39"/>
    </row>
    <row r="282" spans="3:13" ht="12.75" customHeight="1">
      <c r="C282" t="s">
        <v>1004</v>
      </c>
      <c r="D282" s="26"/>
      <c r="M282" s="39"/>
    </row>
    <row r="283" spans="3:13" ht="12.75" customHeight="1">
      <c r="D283" s="83" t="s">
        <v>1058</v>
      </c>
      <c r="M283" s="39"/>
    </row>
    <row r="284" spans="3:13" ht="12.75" customHeight="1">
      <c r="C284" t="s">
        <v>1003</v>
      </c>
      <c r="D284" s="51"/>
      <c r="M284" s="39"/>
    </row>
    <row r="285" spans="3:13" ht="12.75" customHeight="1">
      <c r="D285" s="51" t="s">
        <v>1023</v>
      </c>
      <c r="M285" s="39"/>
    </row>
    <row r="286" spans="3:13" ht="12.75" customHeight="1">
      <c r="C286" s="26" t="s">
        <v>997</v>
      </c>
      <c r="L286" s="20"/>
      <c r="M286" s="39"/>
    </row>
    <row r="287" spans="3:13" ht="12.75" customHeight="1">
      <c r="C287" s="26"/>
      <c r="D287" s="26" t="s">
        <v>993</v>
      </c>
      <c r="L287" s="20"/>
      <c r="M287" s="39"/>
    </row>
    <row r="288" spans="3:13" ht="12.75" customHeight="1">
      <c r="C288" s="26"/>
      <c r="D288" s="26" t="s">
        <v>1024</v>
      </c>
      <c r="L288" s="20"/>
      <c r="M288" s="39"/>
    </row>
    <row r="289" spans="3:17" ht="12.75" customHeight="1">
      <c r="C289" s="26"/>
      <c r="D289" s="26" t="s">
        <v>1025</v>
      </c>
      <c r="L289" s="20"/>
      <c r="M289" s="39"/>
    </row>
    <row r="290" spans="3:17" ht="12.75" customHeight="1">
      <c r="C290" s="26"/>
      <c r="D290" s="26" t="s">
        <v>1079</v>
      </c>
      <c r="L290" s="20"/>
      <c r="M290" s="39"/>
    </row>
    <row r="291" spans="3:17" ht="12.75" customHeight="1">
      <c r="C291" s="26"/>
      <c r="D291" s="20" t="s">
        <v>1059</v>
      </c>
      <c r="L291" s="20"/>
      <c r="M291" s="39"/>
    </row>
    <row r="292" spans="3:17" ht="12.75" customHeight="1">
      <c r="C292" s="26"/>
      <c r="D292" s="20" t="s">
        <v>1060</v>
      </c>
      <c r="L292" s="20"/>
      <c r="M292" s="39"/>
    </row>
    <row r="293" spans="3:17" ht="12.75" customHeight="1">
      <c r="C293" s="26"/>
      <c r="D293" s="51" t="s">
        <v>1080</v>
      </c>
      <c r="L293" s="20"/>
      <c r="M293" s="39"/>
    </row>
    <row r="294" spans="3:17" ht="12.75" customHeight="1">
      <c r="C294" t="s">
        <v>998</v>
      </c>
      <c r="D294" s="26"/>
      <c r="M294" s="39"/>
    </row>
    <row r="295" spans="3:17" ht="12.75" customHeight="1">
      <c r="D295" s="20" t="s">
        <v>1042</v>
      </c>
      <c r="M295" s="39"/>
    </row>
    <row r="296" spans="3:17" ht="12.75" customHeight="1">
      <c r="D296" s="20" t="s">
        <v>1043</v>
      </c>
      <c r="M296" s="39"/>
    </row>
    <row r="297" spans="3:17" ht="12.75" customHeight="1">
      <c r="D297" s="20" t="s">
        <v>1044</v>
      </c>
      <c r="M297" s="39"/>
    </row>
    <row r="298" spans="3:17" ht="12.75" customHeight="1">
      <c r="D298" s="20" t="s">
        <v>1045</v>
      </c>
      <c r="M298" s="39"/>
    </row>
    <row r="299" spans="3:17" ht="12.75" customHeight="1">
      <c r="D299" s="20" t="s">
        <v>1046</v>
      </c>
      <c r="M299" s="39"/>
    </row>
    <row r="300" spans="3:17" ht="12.75" customHeight="1">
      <c r="D300" s="20" t="s">
        <v>1047</v>
      </c>
      <c r="M300" s="39"/>
    </row>
    <row r="301" spans="3:17" ht="12.75" customHeight="1">
      <c r="D301" s="20" t="s">
        <v>1048</v>
      </c>
      <c r="M301" s="39"/>
    </row>
    <row r="302" spans="3:17" ht="12.75" customHeight="1">
      <c r="D302" s="20" t="s">
        <v>1049</v>
      </c>
      <c r="M302" s="39"/>
    </row>
    <row r="303" spans="3:17" ht="12.75" customHeight="1">
      <c r="D303" s="26" t="s">
        <v>1015</v>
      </c>
      <c r="L303" s="4"/>
      <c r="N303" s="4"/>
      <c r="O303" s="4"/>
      <c r="P303" s="4"/>
      <c r="Q303" s="4"/>
    </row>
    <row r="304" spans="3:17" ht="12.75" customHeight="1">
      <c r="D304" s="20" t="s">
        <v>1061</v>
      </c>
      <c r="L304" s="4"/>
      <c r="M304" s="4"/>
      <c r="N304" s="4"/>
      <c r="O304" s="4"/>
      <c r="P304" s="4"/>
      <c r="Q304" s="4"/>
    </row>
    <row r="305" spans="3:17" ht="12.75" customHeight="1">
      <c r="D305" s="20" t="s">
        <v>1062</v>
      </c>
      <c r="L305" s="4"/>
      <c r="M305" s="4"/>
      <c r="N305" s="4"/>
      <c r="O305" s="4"/>
      <c r="P305" s="4"/>
      <c r="Q305" s="4"/>
    </row>
    <row r="306" spans="3:17" ht="12.75" customHeight="1">
      <c r="D306" s="51" t="s">
        <v>1050</v>
      </c>
      <c r="L306" s="4"/>
      <c r="N306" s="4"/>
      <c r="O306" s="4"/>
      <c r="P306" s="4"/>
      <c r="Q306" s="4"/>
    </row>
    <row r="307" spans="3:17" ht="12.75" customHeight="1">
      <c r="C307" t="s">
        <v>999</v>
      </c>
      <c r="D307" s="26"/>
    </row>
    <row r="308" spans="3:17" ht="12.75" customHeight="1">
      <c r="D308" s="4" t="s">
        <v>994</v>
      </c>
    </row>
    <row r="309" spans="3:17" ht="12.75" customHeight="1">
      <c r="D309" s="4" t="s">
        <v>1063</v>
      </c>
    </row>
    <row r="310" spans="3:17" ht="12.75" customHeight="1">
      <c r="D310" s="4" t="s">
        <v>1064</v>
      </c>
    </row>
    <row r="311" spans="3:17" ht="12.75" customHeight="1">
      <c r="D311" s="4" t="s">
        <v>1065</v>
      </c>
    </row>
    <row r="312" spans="3:17" ht="12.75" customHeight="1">
      <c r="D312" s="4" t="s">
        <v>1066</v>
      </c>
    </row>
    <row r="313" spans="3:17" ht="12.75" customHeight="1">
      <c r="D313" s="4" t="s">
        <v>1067</v>
      </c>
    </row>
    <row r="314" spans="3:17" ht="12.75" customHeight="1">
      <c r="D314" s="4" t="s">
        <v>1068</v>
      </c>
      <c r="O314" s="4"/>
    </row>
    <row r="315" spans="3:17" ht="12.75" customHeight="1">
      <c r="D315" s="4" t="s">
        <v>1069</v>
      </c>
    </row>
    <row r="316" spans="3:17" ht="12.75" customHeight="1">
      <c r="D316" s="4" t="s">
        <v>1070</v>
      </c>
    </row>
    <row r="317" spans="3:17" ht="12.75" customHeight="1">
      <c r="D317" s="21" t="s">
        <v>1071</v>
      </c>
    </row>
    <row r="318" spans="3:17" ht="12.75" customHeight="1">
      <c r="C318" t="s">
        <v>1072</v>
      </c>
    </row>
    <row r="319" spans="3:17" ht="12.75" customHeight="1">
      <c r="D319" t="s">
        <v>1000</v>
      </c>
    </row>
    <row r="320" spans="3:17" ht="12.75" customHeight="1">
      <c r="D320" t="s">
        <v>1001</v>
      </c>
    </row>
    <row r="321" spans="2:13" ht="12.75" customHeight="1">
      <c r="D321" t="s">
        <v>1041</v>
      </c>
    </row>
    <row r="322" spans="2:13" ht="12.75" customHeight="1">
      <c r="B322" s="4"/>
      <c r="D322" t="s">
        <v>1002</v>
      </c>
      <c r="M322" s="39"/>
    </row>
    <row r="323" spans="2:13" ht="12.75" customHeight="1">
      <c r="C323" t="s">
        <v>1073</v>
      </c>
      <c r="M323" s="39"/>
    </row>
    <row r="324" spans="2:13" ht="12.75" customHeight="1">
      <c r="C324" s="26" t="s">
        <v>1085</v>
      </c>
      <c r="M324" s="39"/>
    </row>
    <row r="325" spans="2:13" ht="12.75" customHeight="1">
      <c r="C325" s="26"/>
      <c r="D325" t="s">
        <v>1075</v>
      </c>
      <c r="M325" s="39"/>
    </row>
    <row r="326" spans="2:13" ht="12.75" customHeight="1">
      <c r="C326" s="26"/>
      <c r="D326" s="26" t="s">
        <v>1074</v>
      </c>
      <c r="M326" s="39"/>
    </row>
    <row r="327" spans="2:13" ht="12.75" customHeight="1">
      <c r="C327" t="s">
        <v>1076</v>
      </c>
      <c r="D327" s="26"/>
      <c r="M327" s="39"/>
    </row>
    <row r="328" spans="2:13" ht="12.75" customHeight="1">
      <c r="C328" t="s">
        <v>1845</v>
      </c>
      <c r="M328" s="39"/>
    </row>
    <row r="329" spans="2:13" ht="12.75" customHeight="1">
      <c r="C329" s="26" t="s">
        <v>1846</v>
      </c>
      <c r="M329" s="39"/>
    </row>
    <row r="330" spans="2:13" ht="12.75" customHeight="1">
      <c r="D330" s="4"/>
      <c r="M330" s="39"/>
    </row>
    <row r="331" spans="2:13" ht="12.75" customHeight="1">
      <c r="C331" s="4" t="s">
        <v>1957</v>
      </c>
      <c r="D331" s="4"/>
      <c r="M331" s="39"/>
    </row>
    <row r="332" spans="2:13" ht="12.75" customHeight="1">
      <c r="C332" t="s">
        <v>1122</v>
      </c>
    </row>
    <row r="333" spans="2:13" ht="12.75" customHeight="1">
      <c r="C333" t="s">
        <v>1902</v>
      </c>
    </row>
    <row r="334" spans="2:13" ht="12.75" customHeight="1">
      <c r="C334" t="s">
        <v>1089</v>
      </c>
    </row>
    <row r="336" spans="2:13" ht="12.75" customHeight="1">
      <c r="C336" t="s">
        <v>1697</v>
      </c>
    </row>
    <row r="337" spans="3:14" ht="12.75" customHeight="1">
      <c r="C337" t="s">
        <v>1903</v>
      </c>
      <c r="F337" s="4"/>
      <c r="G337" s="4"/>
    </row>
    <row r="338" spans="3:14" ht="12.75" customHeight="1">
      <c r="D338" t="s">
        <v>1688</v>
      </c>
      <c r="F338" s="4"/>
      <c r="G338" s="4"/>
    </row>
    <row r="339" spans="3:14" ht="12.75" customHeight="1">
      <c r="D339" s="20" t="s">
        <v>1689</v>
      </c>
      <c r="F339" s="4"/>
      <c r="G339" s="4"/>
    </row>
    <row r="340" spans="3:14" ht="12.75" customHeight="1">
      <c r="C340" t="s">
        <v>1693</v>
      </c>
      <c r="F340" s="4"/>
      <c r="G340" s="4"/>
      <c r="M340" s="4"/>
      <c r="N340" s="7"/>
    </row>
    <row r="341" spans="3:14" ht="12.75" customHeight="1">
      <c r="D341" t="s">
        <v>1677</v>
      </c>
      <c r="F341" s="4"/>
      <c r="G341" s="4"/>
      <c r="M341" s="4"/>
      <c r="N341" s="4"/>
    </row>
    <row r="342" spans="3:14" ht="12.75" customHeight="1">
      <c r="D342" t="s">
        <v>1678</v>
      </c>
      <c r="F342" s="4"/>
      <c r="G342" s="4"/>
      <c r="M342" s="4"/>
      <c r="N342" s="7"/>
    </row>
    <row r="343" spans="3:14" ht="12.75" customHeight="1">
      <c r="C343" t="s">
        <v>1690</v>
      </c>
      <c r="F343" s="4"/>
      <c r="G343" s="4"/>
    </row>
    <row r="344" spans="3:14" ht="12.75" customHeight="1">
      <c r="D344" t="s">
        <v>1691</v>
      </c>
      <c r="F344" s="4"/>
      <c r="G344" s="4"/>
    </row>
    <row r="345" spans="3:14" ht="12.75" customHeight="1">
      <c r="D345" t="s">
        <v>1679</v>
      </c>
    </row>
    <row r="346" spans="3:14" ht="12.75" customHeight="1">
      <c r="D346" t="s">
        <v>1680</v>
      </c>
    </row>
    <row r="347" spans="3:14" ht="12.75" customHeight="1">
      <c r="D347" t="s">
        <v>1681</v>
      </c>
    </row>
    <row r="348" spans="3:14" ht="12.75" customHeight="1">
      <c r="D348" t="s">
        <v>1682</v>
      </c>
    </row>
    <row r="349" spans="3:14" ht="12.75" customHeight="1">
      <c r="D349" t="s">
        <v>1683</v>
      </c>
    </row>
    <row r="350" spans="3:14" ht="12.75" customHeight="1">
      <c r="D350" t="s">
        <v>1684</v>
      </c>
    </row>
    <row r="351" spans="3:14" ht="12.75" customHeight="1">
      <c r="D351" t="s">
        <v>1685</v>
      </c>
    </row>
    <row r="352" spans="3:14" ht="12.75" customHeight="1">
      <c r="D352" t="s">
        <v>1686</v>
      </c>
    </row>
    <row r="353" spans="3:11" ht="12.75" customHeight="1">
      <c r="D353" t="s">
        <v>1687</v>
      </c>
    </row>
    <row r="354" spans="3:11" ht="12.75" customHeight="1">
      <c r="C354" t="s">
        <v>1694</v>
      </c>
    </row>
    <row r="355" spans="3:11" ht="12.75" customHeight="1">
      <c r="C355" t="s">
        <v>1692</v>
      </c>
    </row>
    <row r="357" spans="3:11" ht="12.75" customHeight="1">
      <c r="K357" s="4"/>
    </row>
    <row r="358" spans="3:11" ht="12.75" customHeight="1">
      <c r="C358" s="9" t="s">
        <v>1923</v>
      </c>
      <c r="D358" s="4"/>
      <c r="J358" s="7"/>
      <c r="K358" s="7"/>
    </row>
    <row r="359" spans="3:11" ht="12.75" customHeight="1">
      <c r="D359" s="7"/>
      <c r="J359" s="7"/>
      <c r="K359" s="7"/>
    </row>
    <row r="360" spans="3:11" ht="12.75" customHeight="1">
      <c r="C360" t="s">
        <v>1847</v>
      </c>
      <c r="J360" s="7"/>
      <c r="K360" s="7"/>
    </row>
    <row r="361" spans="3:11" ht="12.75" customHeight="1">
      <c r="C361" t="s">
        <v>1851</v>
      </c>
      <c r="J361" s="7"/>
      <c r="K361" s="7"/>
    </row>
    <row r="362" spans="3:11" ht="12.75" customHeight="1">
      <c r="C362" t="s">
        <v>1852</v>
      </c>
      <c r="J362" s="7"/>
      <c r="K362" s="7"/>
    </row>
    <row r="363" spans="3:11" ht="12.75" customHeight="1">
      <c r="J363" s="7"/>
      <c r="K363" s="7"/>
    </row>
    <row r="364" spans="3:11" ht="12.75" customHeight="1">
      <c r="C364" t="s">
        <v>1010</v>
      </c>
      <c r="J364" s="7"/>
      <c r="K364" s="7"/>
    </row>
    <row r="365" spans="3:11" ht="12.75" customHeight="1">
      <c r="D365" s="21" t="s">
        <v>1133</v>
      </c>
      <c r="J365" s="7"/>
      <c r="K365" s="7"/>
    </row>
    <row r="366" spans="3:11" ht="12.75" customHeight="1">
      <c r="C366" t="s">
        <v>1078</v>
      </c>
      <c r="D366" s="7"/>
      <c r="J366" s="7"/>
      <c r="K366" s="7"/>
    </row>
    <row r="367" spans="3:11" ht="12.75" customHeight="1">
      <c r="D367" s="4" t="s">
        <v>1005</v>
      </c>
      <c r="J367" s="7"/>
      <c r="K367" s="7"/>
    </row>
    <row r="368" spans="3:11" ht="12.75" customHeight="1">
      <c r="D368" s="4" t="s">
        <v>1006</v>
      </c>
      <c r="J368" s="7"/>
      <c r="K368" s="7"/>
    </row>
    <row r="369" spans="3:11" ht="12.75" customHeight="1">
      <c r="C369" t="s">
        <v>1014</v>
      </c>
      <c r="D369" s="4"/>
      <c r="J369" s="7"/>
      <c r="K369" s="7"/>
    </row>
    <row r="370" spans="3:11" ht="12.75" customHeight="1">
      <c r="D370" s="4" t="s">
        <v>1007</v>
      </c>
      <c r="J370" s="7"/>
      <c r="K370" s="7"/>
    </row>
    <row r="371" spans="3:11" ht="12.75" customHeight="1">
      <c r="D371" s="4" t="s">
        <v>1077</v>
      </c>
      <c r="J371" s="7"/>
      <c r="K371" s="7"/>
    </row>
    <row r="372" spans="3:11" ht="12.75" customHeight="1">
      <c r="D372" s="4" t="s">
        <v>1008</v>
      </c>
      <c r="J372" s="7"/>
      <c r="K372" s="7"/>
    </row>
    <row r="373" spans="3:11" ht="12.75" customHeight="1">
      <c r="C373" s="4" t="s">
        <v>1009</v>
      </c>
      <c r="D373" s="4"/>
      <c r="J373" s="7"/>
      <c r="K373" s="7"/>
    </row>
    <row r="374" spans="3:11" ht="12.75" customHeight="1">
      <c r="C374" s="4"/>
      <c r="D374" s="4" t="s">
        <v>1081</v>
      </c>
      <c r="J374" s="7"/>
      <c r="K374" s="7"/>
    </row>
    <row r="375" spans="3:11" ht="12.75" customHeight="1">
      <c r="D375" s="4" t="s">
        <v>1082</v>
      </c>
      <c r="J375" s="7"/>
      <c r="K375" s="7"/>
    </row>
    <row r="376" spans="3:11" ht="12.75" customHeight="1">
      <c r="D376" s="21" t="s">
        <v>1096</v>
      </c>
      <c r="J376" s="7"/>
      <c r="K376" s="7"/>
    </row>
    <row r="377" spans="3:11" ht="12.75" customHeight="1">
      <c r="C377" t="s">
        <v>1128</v>
      </c>
      <c r="D377" s="4"/>
      <c r="J377" s="7"/>
      <c r="K377" s="7"/>
    </row>
    <row r="378" spans="3:11" ht="12.75" customHeight="1">
      <c r="D378" s="26" t="s">
        <v>1123</v>
      </c>
      <c r="J378" s="7"/>
      <c r="K378" s="7"/>
    </row>
    <row r="379" spans="3:11" ht="12.75" customHeight="1">
      <c r="D379" s="26" t="s">
        <v>1124</v>
      </c>
      <c r="J379" s="7"/>
      <c r="K379" s="7"/>
    </row>
    <row r="380" spans="3:11" ht="12.75" customHeight="1">
      <c r="D380" s="26" t="s">
        <v>1125</v>
      </c>
      <c r="J380" s="7"/>
      <c r="K380" s="7"/>
    </row>
    <row r="381" spans="3:11" ht="12.75" customHeight="1">
      <c r="C381" t="s">
        <v>1127</v>
      </c>
      <c r="D381" s="26"/>
      <c r="J381" s="7"/>
      <c r="K381" s="7"/>
    </row>
    <row r="382" spans="3:11" ht="12.75" customHeight="1">
      <c r="D382" s="21" t="s">
        <v>1126</v>
      </c>
      <c r="J382" s="7"/>
      <c r="K382" s="7"/>
    </row>
    <row r="383" spans="3:11" ht="12.75" customHeight="1">
      <c r="C383" t="s">
        <v>1130</v>
      </c>
      <c r="D383" s="21"/>
      <c r="J383" s="7"/>
      <c r="K383" s="7"/>
    </row>
    <row r="384" spans="3:11" ht="12.75" customHeight="1">
      <c r="D384" s="4" t="s">
        <v>1016</v>
      </c>
      <c r="J384" s="7"/>
      <c r="K384" s="7"/>
    </row>
    <row r="385" spans="3:14" ht="12.75" customHeight="1">
      <c r="C385" t="s">
        <v>1131</v>
      </c>
      <c r="J385" s="7"/>
      <c r="K385" s="7"/>
    </row>
    <row r="386" spans="3:14" ht="12.75" customHeight="1">
      <c r="D386" s="4" t="s">
        <v>1129</v>
      </c>
      <c r="J386" s="7"/>
      <c r="K386" s="7"/>
    </row>
    <row r="387" spans="3:14" ht="12.75" customHeight="1">
      <c r="D387" s="4" t="s">
        <v>1136</v>
      </c>
      <c r="J387" s="7"/>
      <c r="K387" s="7"/>
    </row>
    <row r="388" spans="3:14" ht="12.75" customHeight="1">
      <c r="D388" s="21" t="s">
        <v>1137</v>
      </c>
      <c r="J388" s="7"/>
      <c r="K388" s="7"/>
    </row>
    <row r="389" spans="3:14" ht="12.75" customHeight="1">
      <c r="C389" t="s">
        <v>1904</v>
      </c>
      <c r="D389" s="4"/>
      <c r="J389" s="7"/>
      <c r="K389" s="7"/>
    </row>
    <row r="390" spans="3:14" ht="12.75" customHeight="1">
      <c r="D390" s="4"/>
      <c r="J390" s="7"/>
      <c r="K390" s="7"/>
    </row>
    <row r="391" spans="3:14" ht="12.75" customHeight="1">
      <c r="C391" s="4" t="s">
        <v>1958</v>
      </c>
      <c r="D391" s="4"/>
      <c r="F391" s="4"/>
      <c r="G391" s="4"/>
    </row>
    <row r="392" spans="3:14" ht="12.75" customHeight="1">
      <c r="C392" s="4" t="s">
        <v>1872</v>
      </c>
      <c r="D392" s="4"/>
      <c r="F392" s="4"/>
      <c r="G392" s="4"/>
    </row>
    <row r="393" spans="3:14" ht="12.75" customHeight="1">
      <c r="D393" t="s">
        <v>1011</v>
      </c>
      <c r="F393" s="4"/>
      <c r="G393" s="4"/>
    </row>
    <row r="394" spans="3:14" ht="12.75" customHeight="1">
      <c r="C394" t="s">
        <v>1924</v>
      </c>
      <c r="F394" s="4"/>
      <c r="G394" s="4"/>
      <c r="M394" s="4"/>
    </row>
    <row r="395" spans="3:14" ht="12.75" customHeight="1">
      <c r="D395" s="4" t="s">
        <v>1083</v>
      </c>
      <c r="F395" s="4"/>
      <c r="G395" s="4"/>
      <c r="M395" s="4"/>
    </row>
    <row r="396" spans="3:14" ht="12.75" customHeight="1">
      <c r="C396" t="s">
        <v>1084</v>
      </c>
      <c r="F396" s="4"/>
      <c r="G396" s="4"/>
      <c r="M396" s="4"/>
    </row>
    <row r="397" spans="3:14" ht="12.75" customHeight="1">
      <c r="D397" t="s">
        <v>1012</v>
      </c>
      <c r="F397" s="4"/>
      <c r="G397" s="4"/>
      <c r="M397" s="4"/>
    </row>
    <row r="398" spans="3:14" ht="12.75" customHeight="1">
      <c r="D398" s="21" t="s">
        <v>1013</v>
      </c>
      <c r="F398" s="4"/>
      <c r="G398" s="4"/>
      <c r="I398" s="4"/>
      <c r="M398" s="4"/>
      <c r="N398" s="4"/>
    </row>
    <row r="399" spans="3:14" ht="12.75" customHeight="1">
      <c r="C399" t="s">
        <v>1113</v>
      </c>
      <c r="D399" s="4"/>
      <c r="F399" s="4"/>
      <c r="G399" s="4"/>
      <c r="I399" s="4"/>
      <c r="L399" s="4"/>
      <c r="M399" s="4"/>
      <c r="N399" s="4"/>
    </row>
    <row r="400" spans="3:14" ht="12.75" customHeight="1">
      <c r="D400" s="4" t="s">
        <v>1090</v>
      </c>
      <c r="F400" s="4"/>
      <c r="G400" s="4"/>
      <c r="I400" s="4"/>
      <c r="L400" s="4"/>
      <c r="M400" s="4"/>
      <c r="N400" s="4"/>
    </row>
    <row r="401" spans="3:17" ht="12.75" customHeight="1">
      <c r="D401" s="4" t="s">
        <v>1091</v>
      </c>
      <c r="F401" s="4"/>
      <c r="G401" s="4"/>
      <c r="I401" s="4"/>
      <c r="L401" s="4"/>
      <c r="M401" s="4"/>
      <c r="N401" s="4"/>
    </row>
    <row r="402" spans="3:17" ht="12.75" customHeight="1">
      <c r="D402" s="4" t="s">
        <v>1092</v>
      </c>
      <c r="F402" s="4"/>
      <c r="G402" s="4"/>
      <c r="I402" s="4"/>
      <c r="L402" s="4"/>
      <c r="M402" s="4"/>
      <c r="N402" s="4"/>
      <c r="Q402" s="4"/>
    </row>
    <row r="403" spans="3:17" ht="12.75" customHeight="1">
      <c r="D403" s="4" t="s">
        <v>1093</v>
      </c>
      <c r="F403" s="4"/>
      <c r="G403" s="4"/>
      <c r="I403" s="4"/>
      <c r="L403" s="4"/>
      <c r="M403" s="4"/>
      <c r="N403" s="4"/>
    </row>
    <row r="404" spans="3:17" ht="12.75" customHeight="1">
      <c r="D404" s="4" t="s">
        <v>1094</v>
      </c>
      <c r="F404" s="4"/>
      <c r="G404" s="4"/>
      <c r="I404" s="4"/>
      <c r="L404" s="4"/>
      <c r="M404" s="4"/>
    </row>
    <row r="405" spans="3:17" ht="12.75" customHeight="1">
      <c r="D405" s="4" t="s">
        <v>1095</v>
      </c>
      <c r="F405" s="4"/>
      <c r="G405" s="4"/>
      <c r="I405" s="4"/>
      <c r="L405" s="4"/>
      <c r="M405" s="4"/>
      <c r="N405" s="4"/>
    </row>
    <row r="406" spans="3:17" ht="12.75" customHeight="1">
      <c r="C406" t="s">
        <v>1114</v>
      </c>
      <c r="D406" s="4"/>
      <c r="F406" s="4"/>
      <c r="G406" s="4"/>
      <c r="I406" s="4"/>
      <c r="L406" s="4"/>
      <c r="M406" s="4"/>
      <c r="N406" s="4"/>
    </row>
    <row r="407" spans="3:17" ht="12.75" customHeight="1">
      <c r="D407" s="26" t="s">
        <v>1097</v>
      </c>
      <c r="F407" s="4"/>
      <c r="G407" s="4"/>
      <c r="I407" s="4"/>
      <c r="L407" s="4"/>
      <c r="M407" s="4"/>
    </row>
    <row r="408" spans="3:17" ht="12.75" customHeight="1">
      <c r="D408" s="26" t="s">
        <v>1098</v>
      </c>
      <c r="F408" s="4"/>
      <c r="G408" s="4"/>
      <c r="L408" s="4"/>
      <c r="M408" s="4"/>
    </row>
    <row r="409" spans="3:17" ht="12.75" customHeight="1">
      <c r="D409" s="26" t="s">
        <v>1099</v>
      </c>
      <c r="F409" s="4"/>
      <c r="G409" s="4"/>
      <c r="I409" s="26"/>
      <c r="L409" s="4"/>
      <c r="M409" s="4"/>
    </row>
    <row r="410" spans="3:17" ht="12.75" customHeight="1">
      <c r="D410" s="26" t="s">
        <v>1100</v>
      </c>
      <c r="F410" s="4"/>
      <c r="G410" s="4"/>
      <c r="I410" s="26"/>
      <c r="L410" s="4"/>
      <c r="M410" s="4"/>
    </row>
    <row r="411" spans="3:17" ht="12.75" customHeight="1">
      <c r="C411" t="s">
        <v>1115</v>
      </c>
      <c r="D411" s="26"/>
      <c r="F411" s="4"/>
      <c r="G411" s="4"/>
      <c r="I411" s="26"/>
      <c r="L411" s="4"/>
      <c r="M411" s="4"/>
    </row>
    <row r="412" spans="3:17" ht="12.75" customHeight="1">
      <c r="D412" s="26" t="s">
        <v>1101</v>
      </c>
      <c r="F412" s="4"/>
      <c r="G412" s="4"/>
      <c r="I412" s="26"/>
      <c r="L412" s="4"/>
      <c r="M412" s="4"/>
    </row>
    <row r="413" spans="3:17" ht="12.75" customHeight="1">
      <c r="D413" t="s">
        <v>1102</v>
      </c>
      <c r="F413" s="4"/>
      <c r="G413" s="4"/>
      <c r="I413" s="26"/>
      <c r="L413" s="4"/>
      <c r="M413" s="4"/>
    </row>
    <row r="414" spans="3:17" ht="12.75" customHeight="1">
      <c r="D414" t="s">
        <v>1103</v>
      </c>
      <c r="F414" s="4"/>
      <c r="G414" s="4"/>
      <c r="I414" s="26"/>
      <c r="L414" s="4"/>
      <c r="M414" s="4"/>
    </row>
    <row r="415" spans="3:17" ht="12.75" customHeight="1">
      <c r="D415" t="s">
        <v>1104</v>
      </c>
      <c r="F415" s="4"/>
      <c r="G415" s="4"/>
      <c r="L415" s="4"/>
      <c r="M415" s="4"/>
    </row>
    <row r="416" spans="3:17" ht="12.75" customHeight="1">
      <c r="D416" t="s">
        <v>1105</v>
      </c>
      <c r="F416" s="4"/>
      <c r="G416" s="4"/>
      <c r="L416" s="4"/>
      <c r="M416" s="4"/>
    </row>
    <row r="417" spans="3:17" ht="12.75" customHeight="1">
      <c r="D417" t="s">
        <v>1106</v>
      </c>
      <c r="F417" s="4"/>
      <c r="G417" s="4"/>
      <c r="L417" s="4"/>
      <c r="M417" s="4"/>
    </row>
    <row r="418" spans="3:17" ht="12.75" customHeight="1">
      <c r="D418" t="s">
        <v>1107</v>
      </c>
      <c r="F418" s="4"/>
      <c r="G418" s="4"/>
      <c r="L418" s="4"/>
      <c r="M418" s="4"/>
    </row>
    <row r="419" spans="3:17" ht="12.75" customHeight="1">
      <c r="D419" t="s">
        <v>1108</v>
      </c>
      <c r="F419" s="4"/>
      <c r="G419" s="4"/>
      <c r="L419" s="4"/>
      <c r="M419" s="4"/>
      <c r="O419" s="12"/>
      <c r="P419" s="12"/>
    </row>
    <row r="420" spans="3:17" ht="12.75" customHeight="1">
      <c r="D420" t="s">
        <v>1109</v>
      </c>
      <c r="F420" s="4"/>
      <c r="G420" s="4"/>
      <c r="L420" s="4"/>
      <c r="M420" s="4"/>
    </row>
    <row r="421" spans="3:17" ht="12.75" customHeight="1">
      <c r="D421" t="s">
        <v>1110</v>
      </c>
      <c r="F421" s="4"/>
      <c r="G421" s="4"/>
      <c r="O421" s="12"/>
      <c r="P421" s="12"/>
      <c r="Q421" s="4"/>
    </row>
    <row r="422" spans="3:17" ht="12.75" customHeight="1">
      <c r="D422" t="s">
        <v>1111</v>
      </c>
      <c r="F422" s="4"/>
      <c r="G422" s="4"/>
      <c r="O422" s="4"/>
    </row>
    <row r="423" spans="3:17" ht="12.75" customHeight="1">
      <c r="D423" t="s">
        <v>1112</v>
      </c>
      <c r="F423" s="4"/>
      <c r="G423" s="4"/>
      <c r="N423" s="4"/>
      <c r="O423" s="4"/>
    </row>
    <row r="424" spans="3:17" ht="12.75" customHeight="1">
      <c r="D424" s="21" t="s">
        <v>1132</v>
      </c>
      <c r="F424" s="4"/>
      <c r="G424" s="4"/>
      <c r="N424" s="4"/>
    </row>
    <row r="425" spans="3:17" ht="12.75" customHeight="1">
      <c r="C425" s="4" t="s">
        <v>1134</v>
      </c>
      <c r="D425" s="4"/>
      <c r="F425" s="4"/>
      <c r="G425" s="4"/>
      <c r="L425" s="4"/>
      <c r="M425" s="4"/>
    </row>
    <row r="426" spans="3:17" ht="12.75" customHeight="1">
      <c r="D426" s="4" t="s">
        <v>1135</v>
      </c>
      <c r="F426" s="4"/>
      <c r="G426" s="4"/>
      <c r="I426" s="21"/>
      <c r="L426" s="4"/>
      <c r="M426" s="4"/>
    </row>
    <row r="427" spans="3:17" ht="12.75" customHeight="1">
      <c r="C427" s="4" t="s">
        <v>1116</v>
      </c>
      <c r="D427" s="4"/>
      <c r="F427" s="4"/>
      <c r="G427" s="4"/>
      <c r="L427" s="4"/>
      <c r="M427" s="4"/>
    </row>
    <row r="428" spans="3:17" ht="12.75" customHeight="1">
      <c r="C428" s="4" t="s">
        <v>1118</v>
      </c>
      <c r="D428" s="4"/>
      <c r="F428" s="4"/>
      <c r="G428" s="4"/>
      <c r="L428" s="4"/>
      <c r="M428" s="4"/>
    </row>
    <row r="429" spans="3:17" ht="12.75" customHeight="1">
      <c r="D429" s="4"/>
      <c r="F429" s="4"/>
      <c r="G429" s="4"/>
      <c r="L429" s="4"/>
      <c r="M429" s="4"/>
    </row>
    <row r="430" spans="3:17" ht="12.75" customHeight="1">
      <c r="C430" t="s">
        <v>1853</v>
      </c>
      <c r="D430" s="4"/>
      <c r="F430" s="4"/>
      <c r="G430" s="4"/>
      <c r="I430" s="4"/>
      <c r="L430" s="4"/>
      <c r="M430" s="4"/>
    </row>
    <row r="431" spans="3:17" ht="12.75" customHeight="1">
      <c r="C431" t="s">
        <v>1854</v>
      </c>
      <c r="D431" s="4"/>
      <c r="F431" s="4"/>
      <c r="G431" s="4"/>
      <c r="L431" s="4"/>
      <c r="M431" s="4"/>
    </row>
    <row r="432" spans="3:17" ht="12.75" customHeight="1">
      <c r="C432" t="s">
        <v>1855</v>
      </c>
      <c r="D432" s="4"/>
      <c r="F432" s="4"/>
      <c r="G432" s="4"/>
      <c r="L432" s="4"/>
      <c r="M432" s="4"/>
    </row>
    <row r="433" spans="3:16" ht="12.75" customHeight="1">
      <c r="C433" t="s">
        <v>1848</v>
      </c>
      <c r="D433" s="4"/>
      <c r="F433" s="4"/>
      <c r="G433" s="4"/>
      <c r="M433" s="4"/>
      <c r="N433" s="4"/>
    </row>
    <row r="434" spans="3:16" ht="12.75" customHeight="1">
      <c r="C434" t="s">
        <v>1849</v>
      </c>
      <c r="D434" s="4"/>
      <c r="F434" s="4"/>
      <c r="G434" s="4"/>
      <c r="I434" s="26"/>
      <c r="L434" s="4"/>
      <c r="M434" s="4"/>
    </row>
    <row r="435" spans="3:16" ht="12.75" customHeight="1">
      <c r="D435" s="4"/>
      <c r="F435" s="4"/>
      <c r="G435" s="4"/>
      <c r="I435" s="26"/>
      <c r="L435" s="4"/>
      <c r="M435" s="4"/>
    </row>
    <row r="436" spans="3:16" ht="12.75" customHeight="1">
      <c r="C436" s="9"/>
      <c r="D436" s="4"/>
      <c r="F436" s="4"/>
      <c r="G436" s="4"/>
      <c r="L436" s="4"/>
      <c r="M436" s="4"/>
    </row>
    <row r="437" spans="3:16" ht="12.75" customHeight="1">
      <c r="C437" s="9" t="s">
        <v>1895</v>
      </c>
      <c r="D437" s="4"/>
      <c r="F437" s="4"/>
      <c r="G437" s="4"/>
      <c r="L437" s="4"/>
      <c r="M437" s="4"/>
    </row>
    <row r="438" spans="3:16" ht="12.75" customHeight="1">
      <c r="L438" s="4"/>
      <c r="M438" s="4"/>
    </row>
    <row r="439" spans="3:16" ht="12.75" customHeight="1">
      <c r="C439" t="s">
        <v>1907</v>
      </c>
      <c r="L439" s="4"/>
      <c r="M439" s="4"/>
    </row>
    <row r="440" spans="3:16" ht="12.75" customHeight="1">
      <c r="C440" t="s">
        <v>1698</v>
      </c>
      <c r="L440" s="4"/>
      <c r="M440" s="4"/>
    </row>
    <row r="441" spans="3:16" ht="12.75" customHeight="1">
      <c r="C441" t="s">
        <v>1925</v>
      </c>
      <c r="L441" s="4"/>
      <c r="M441" s="4"/>
    </row>
    <row r="442" spans="3:16" ht="12.75" customHeight="1">
      <c r="C442" t="s">
        <v>1850</v>
      </c>
      <c r="L442" s="4"/>
      <c r="M442" s="4"/>
    </row>
    <row r="443" spans="3:16" ht="12.75" customHeight="1">
      <c r="C443" t="s">
        <v>1905</v>
      </c>
      <c r="L443" s="4"/>
      <c r="M443" s="4"/>
    </row>
    <row r="444" spans="3:16" ht="12.75" customHeight="1">
      <c r="C444" t="s">
        <v>1926</v>
      </c>
      <c r="H444" s="4"/>
      <c r="I444" s="4"/>
      <c r="J444" s="4"/>
      <c r="K444" s="4"/>
      <c r="L444" s="4"/>
      <c r="M444" s="4"/>
      <c r="N444" s="4"/>
      <c r="O444" s="4"/>
      <c r="P444" s="4"/>
    </row>
    <row r="445" spans="3:16" ht="12.75" customHeight="1">
      <c r="C445" s="4" t="s">
        <v>1959</v>
      </c>
      <c r="I445" s="4"/>
    </row>
    <row r="446" spans="3:16" ht="12.75" customHeight="1">
      <c r="C446" t="s">
        <v>1906</v>
      </c>
      <c r="I446" s="4"/>
    </row>
    <row r="480" spans="7:7" ht="12.75" customHeight="1">
      <c r="G480" t="s">
        <v>1705</v>
      </c>
    </row>
  </sheetData>
  <sheetProtection password="B16B" sheet="1" objects="1" scenarios="1"/>
  <mergeCells count="1">
    <mergeCell ref="A1:K1"/>
  </mergeCells>
  <phoneticPr fontId="9"/>
  <pageMargins left="0.23622047244094491" right="0.23622047244094491" top="0.74803149606299213" bottom="0.74803149606299213" header="0" footer="0"/>
  <pageSetup paperSize="9" firstPageNumber="0" orientation="portrait" horizontalDpi="300" verticalDpi="300" r:id="rId1"/>
  <headerFooter alignWithMargins="0"/>
  <rowBreaks count="2" manualBreakCount="2">
    <brk id="172" max="16383" man="1"/>
    <brk id="357"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P619"/>
  <sheetViews>
    <sheetView workbookViewId="0">
      <selection activeCell="E4" sqref="E4"/>
    </sheetView>
  </sheetViews>
  <sheetFormatPr defaultColWidth="12.85546875" defaultRowHeight="12.75" customHeight="1"/>
  <cols>
    <col min="1" max="1" width="4.28515625" customWidth="1"/>
    <col min="2" max="3" width="3.7109375" customWidth="1"/>
    <col min="4" max="8" width="12.85546875" customWidth="1"/>
    <col min="10" max="10" width="12.85546875" customWidth="1"/>
    <col min="11" max="11" width="8.7109375" customWidth="1"/>
    <col min="12" max="12" width="12.85546875" customWidth="1"/>
    <col min="14" max="25" width="12.85546875" customWidth="1"/>
    <col min="28" max="31" width="12.85546875" customWidth="1"/>
  </cols>
  <sheetData>
    <row r="1" spans="1:12" ht="12.75" customHeight="1">
      <c r="A1" s="89" t="s">
        <v>1727</v>
      </c>
      <c r="B1" s="90"/>
      <c r="C1" s="90"/>
      <c r="D1" s="90"/>
      <c r="E1" s="90"/>
      <c r="F1" s="90"/>
      <c r="G1" s="90"/>
      <c r="H1" s="90"/>
      <c r="I1" s="90"/>
      <c r="J1" s="90"/>
      <c r="K1" s="90"/>
    </row>
    <row r="2" spans="1:12" ht="12.75" customHeight="1">
      <c r="A2" s="66"/>
      <c r="B2" s="6"/>
      <c r="C2" s="6"/>
      <c r="D2" s="6"/>
      <c r="E2" s="6"/>
      <c r="F2" s="6"/>
      <c r="G2" s="6"/>
      <c r="H2" s="6"/>
      <c r="I2" s="6"/>
      <c r="J2" s="6"/>
      <c r="K2" s="6"/>
    </row>
    <row r="3" spans="1:12" ht="12.75" customHeight="1">
      <c r="L3" s="17"/>
    </row>
    <row r="4" spans="1:12" ht="12.75" customHeight="1">
      <c r="B4" s="37" t="s">
        <v>1718</v>
      </c>
      <c r="I4" t="s">
        <v>1937</v>
      </c>
    </row>
    <row r="5" spans="1:12" ht="12.75" customHeight="1">
      <c r="B5" s="37"/>
    </row>
    <row r="7" spans="1:12" ht="12.75" customHeight="1">
      <c r="C7" t="s">
        <v>1729</v>
      </c>
    </row>
    <row r="10" spans="1:12" ht="12.75" customHeight="1">
      <c r="C10" s="9" t="s">
        <v>1720</v>
      </c>
    </row>
    <row r="12" spans="1:12" ht="12.75" customHeight="1">
      <c r="C12" t="s">
        <v>1754</v>
      </c>
    </row>
    <row r="13" spans="1:12" ht="12.75" customHeight="1">
      <c r="C13" t="s">
        <v>1755</v>
      </c>
    </row>
    <row r="14" spans="1:12" ht="12.75" customHeight="1">
      <c r="D14" s="41" t="s">
        <v>1758</v>
      </c>
    </row>
    <row r="15" spans="1:12" ht="12.75" customHeight="1">
      <c r="D15" s="41" t="s">
        <v>1354</v>
      </c>
    </row>
    <row r="16" spans="1:12" ht="12.75" customHeight="1">
      <c r="C16" t="s">
        <v>1278</v>
      </c>
      <c r="D16" s="21"/>
    </row>
    <row r="17" spans="3:22" ht="12.75" customHeight="1">
      <c r="D17" s="4" t="s">
        <v>1516</v>
      </c>
      <c r="E17" s="21"/>
    </row>
    <row r="18" spans="3:22" ht="12.75" customHeight="1">
      <c r="C18" t="s">
        <v>1756</v>
      </c>
    </row>
    <row r="19" spans="3:22" ht="12.75" customHeight="1">
      <c r="C19" t="s">
        <v>1757</v>
      </c>
    </row>
    <row r="20" spans="3:22" ht="12.75" customHeight="1">
      <c r="D20" t="s">
        <v>16</v>
      </c>
      <c r="E20" t="s">
        <v>165</v>
      </c>
    </row>
    <row r="21" spans="3:22" ht="12.75" customHeight="1">
      <c r="D21" t="s">
        <v>17</v>
      </c>
      <c r="E21" t="s">
        <v>18</v>
      </c>
    </row>
    <row r="22" spans="3:22" ht="12.75" customHeight="1">
      <c r="D22" t="s">
        <v>19</v>
      </c>
      <c r="E22" t="s">
        <v>166</v>
      </c>
    </row>
    <row r="23" spans="3:22" ht="12.75" customHeight="1">
      <c r="D23" t="s">
        <v>20</v>
      </c>
      <c r="E23" t="s">
        <v>21</v>
      </c>
    </row>
    <row r="24" spans="3:22" ht="12.75" customHeight="1">
      <c r="D24" t="s">
        <v>22</v>
      </c>
      <c r="E24" t="s">
        <v>23</v>
      </c>
    </row>
    <row r="25" spans="3:22" ht="12.75" customHeight="1">
      <c r="C25" t="s">
        <v>1246</v>
      </c>
      <c r="P25" s="40"/>
    </row>
    <row r="26" spans="3:22" ht="12.75" customHeight="1">
      <c r="C26" s="14" t="s">
        <v>192</v>
      </c>
      <c r="P26" s="40"/>
    </row>
    <row r="27" spans="3:22" ht="12.75" customHeight="1">
      <c r="P27" s="40"/>
    </row>
    <row r="28" spans="3:22" ht="12.75" customHeight="1">
      <c r="C28" s="4" t="s">
        <v>1286</v>
      </c>
      <c r="P28" s="40"/>
    </row>
    <row r="29" spans="3:22" ht="12.75" customHeight="1">
      <c r="D29" s="41" t="s">
        <v>1355</v>
      </c>
      <c r="P29" s="40"/>
    </row>
    <row r="30" spans="3:22" ht="12.75" customHeight="1">
      <c r="C30" t="s">
        <v>1247</v>
      </c>
      <c r="P30" s="40"/>
    </row>
    <row r="31" spans="3:22" ht="12.75" customHeight="1">
      <c r="D31" s="41" t="s">
        <v>1519</v>
      </c>
      <c r="G31" s="4"/>
      <c r="I31" s="4"/>
      <c r="P31" s="40"/>
    </row>
    <row r="32" spans="3:22" ht="12.75" customHeight="1">
      <c r="D32" s="41" t="s">
        <v>1520</v>
      </c>
      <c r="L32" s="4"/>
      <c r="M32" s="4"/>
      <c r="N32" s="4"/>
      <c r="O32" s="4"/>
      <c r="P32" s="4"/>
      <c r="Q32" s="4"/>
      <c r="V32" s="4"/>
    </row>
    <row r="33" spans="3:22" ht="12.75" customHeight="1">
      <c r="C33" t="s">
        <v>1263</v>
      </c>
      <c r="D33" s="4"/>
      <c r="L33" s="4"/>
      <c r="M33" s="4"/>
      <c r="N33" s="4"/>
      <c r="O33" s="4"/>
      <c r="P33" s="4"/>
      <c r="Q33" s="4"/>
      <c r="V33" s="4"/>
    </row>
    <row r="34" spans="3:22" ht="12.75" customHeight="1">
      <c r="D34" s="4" t="s">
        <v>1248</v>
      </c>
      <c r="L34" s="4"/>
      <c r="M34" s="4"/>
      <c r="N34" s="4"/>
      <c r="O34" s="4"/>
      <c r="P34" s="4"/>
      <c r="Q34" s="4"/>
      <c r="V34" s="4"/>
    </row>
    <row r="35" spans="3:22" ht="12.75" customHeight="1">
      <c r="D35" s="21" t="s">
        <v>1273</v>
      </c>
      <c r="L35" s="4"/>
      <c r="M35" s="4"/>
      <c r="N35" s="4"/>
      <c r="O35" s="4"/>
      <c r="P35" s="4"/>
      <c r="Q35" s="4"/>
      <c r="V35" s="4"/>
    </row>
    <row r="36" spans="3:22" ht="12.75" customHeight="1">
      <c r="D36" s="21" t="s">
        <v>1513</v>
      </c>
      <c r="L36" s="4"/>
      <c r="M36" s="4"/>
      <c r="N36" s="4"/>
      <c r="O36" s="4"/>
      <c r="P36" s="4"/>
      <c r="Q36" s="4"/>
    </row>
    <row r="37" spans="3:22" ht="12.75" customHeight="1">
      <c r="D37" s="21" t="s">
        <v>1514</v>
      </c>
      <c r="L37" s="4"/>
      <c r="M37" s="4"/>
      <c r="N37" s="4"/>
      <c r="O37" s="4"/>
      <c r="P37" s="4"/>
      <c r="Q37" s="4"/>
    </row>
    <row r="38" spans="3:22" ht="12.75" customHeight="1">
      <c r="C38" t="s">
        <v>1249</v>
      </c>
      <c r="D38" s="25"/>
      <c r="L38" s="4"/>
      <c r="M38" s="4"/>
      <c r="N38" s="4"/>
      <c r="O38" s="4"/>
      <c r="P38" s="4"/>
      <c r="Q38" s="4"/>
      <c r="V38" s="4"/>
    </row>
    <row r="39" spans="3:22" ht="12.75" customHeight="1">
      <c r="D39" s="4" t="s">
        <v>1140</v>
      </c>
      <c r="L39" s="4"/>
      <c r="M39" s="4"/>
      <c r="N39" s="4"/>
      <c r="O39" s="4"/>
      <c r="P39" s="4"/>
      <c r="Q39" s="4"/>
      <c r="R39" s="4"/>
      <c r="S39" s="4"/>
      <c r="T39" s="4"/>
      <c r="U39" s="4"/>
    </row>
    <row r="40" spans="3:22" ht="12.75" customHeight="1">
      <c r="D40" s="4" t="s">
        <v>1141</v>
      </c>
      <c r="L40" s="4"/>
      <c r="M40" s="4"/>
      <c r="N40" s="4"/>
      <c r="O40" s="4"/>
      <c r="P40" s="4"/>
      <c r="Q40" s="4"/>
      <c r="R40" s="4"/>
      <c r="S40" s="4"/>
      <c r="T40" s="4"/>
      <c r="U40" s="4"/>
    </row>
    <row r="41" spans="3:22" ht="12.75" customHeight="1">
      <c r="C41" t="s">
        <v>1250</v>
      </c>
      <c r="D41" s="25"/>
      <c r="L41" s="4"/>
      <c r="M41" s="4"/>
      <c r="N41" s="4"/>
      <c r="O41" s="4"/>
      <c r="P41" s="4"/>
      <c r="Q41" s="4"/>
      <c r="R41" s="4"/>
      <c r="S41" s="4"/>
      <c r="T41" s="4"/>
      <c r="U41" s="4"/>
    </row>
    <row r="42" spans="3:22" ht="12.75" customHeight="1">
      <c r="D42" s="4" t="s">
        <v>1142</v>
      </c>
      <c r="L42" s="4"/>
      <c r="M42" s="4"/>
      <c r="N42" s="4"/>
      <c r="O42" s="4"/>
      <c r="P42" s="4"/>
      <c r="Q42" s="4"/>
      <c r="R42" s="4"/>
      <c r="S42" s="4"/>
      <c r="T42" s="4"/>
      <c r="U42" s="4"/>
    </row>
    <row r="43" spans="3:22" ht="12.75" customHeight="1">
      <c r="D43" s="4" t="s">
        <v>1143</v>
      </c>
      <c r="L43" s="4"/>
      <c r="M43" s="4"/>
      <c r="N43" s="4"/>
      <c r="O43" s="4"/>
      <c r="P43" s="4"/>
      <c r="Q43" s="4"/>
      <c r="R43" s="4"/>
      <c r="S43" s="4"/>
      <c r="T43" s="4"/>
      <c r="U43" s="4"/>
    </row>
    <row r="44" spans="3:22" ht="12.75" customHeight="1">
      <c r="D44" s="4" t="s">
        <v>1144</v>
      </c>
      <c r="L44" s="4"/>
      <c r="M44" s="4"/>
      <c r="N44" s="4"/>
      <c r="O44" s="4"/>
      <c r="P44" s="4"/>
      <c r="Q44" s="4"/>
      <c r="R44" s="4"/>
      <c r="S44" s="4"/>
      <c r="T44" s="4"/>
      <c r="U44" s="4"/>
    </row>
    <row r="45" spans="3:22" ht="12.75" customHeight="1">
      <c r="D45" s="4" t="s">
        <v>1151</v>
      </c>
      <c r="L45" s="4"/>
      <c r="M45" s="4"/>
      <c r="N45" s="4"/>
      <c r="O45" s="4"/>
      <c r="P45" s="4"/>
      <c r="Q45" s="4"/>
      <c r="R45" s="4"/>
      <c r="S45" s="4"/>
      <c r="T45" s="4"/>
      <c r="U45" s="4"/>
    </row>
    <row r="46" spans="3:22" ht="12.75" customHeight="1">
      <c r="C46" t="s">
        <v>436</v>
      </c>
      <c r="D46" s="4"/>
      <c r="L46" s="4"/>
      <c r="M46" s="4"/>
      <c r="N46" s="4"/>
      <c r="O46" s="4"/>
      <c r="P46" s="4"/>
      <c r="Q46" s="4"/>
      <c r="R46" s="4"/>
      <c r="S46" s="4"/>
      <c r="T46" s="4"/>
      <c r="U46" s="4"/>
    </row>
    <row r="47" spans="3:22" ht="12.75" customHeight="1">
      <c r="D47" s="4" t="s">
        <v>1145</v>
      </c>
      <c r="L47" s="4"/>
      <c r="M47" s="4"/>
      <c r="N47" s="4"/>
      <c r="O47" s="4"/>
      <c r="P47" s="4"/>
      <c r="Q47" s="4"/>
      <c r="R47" s="4"/>
      <c r="S47" s="4"/>
      <c r="T47" s="4"/>
      <c r="U47" s="4"/>
    </row>
    <row r="48" spans="3:22" ht="12.75" customHeight="1">
      <c r="C48" t="s">
        <v>1251</v>
      </c>
      <c r="D48" s="4"/>
      <c r="L48" s="4"/>
      <c r="M48" s="4"/>
      <c r="N48" s="4"/>
      <c r="O48" s="4"/>
      <c r="P48" s="4"/>
      <c r="Q48" s="4"/>
      <c r="R48" s="4"/>
      <c r="S48" s="4"/>
      <c r="T48" s="4"/>
      <c r="U48" s="4"/>
    </row>
    <row r="49" spans="3:21" ht="12.75" customHeight="1">
      <c r="D49" s="4" t="s">
        <v>1146</v>
      </c>
      <c r="L49" s="4"/>
      <c r="M49" s="4"/>
      <c r="N49" s="4"/>
      <c r="O49" s="4"/>
      <c r="P49" s="4"/>
      <c r="Q49" s="4"/>
      <c r="R49" s="4"/>
      <c r="S49" s="4"/>
      <c r="T49" s="4"/>
      <c r="U49" s="4"/>
    </row>
    <row r="50" spans="3:21" ht="12.75" customHeight="1">
      <c r="D50" s="4" t="s">
        <v>1147</v>
      </c>
      <c r="L50" s="4"/>
      <c r="M50" s="4"/>
      <c r="N50" s="4"/>
      <c r="O50" s="4"/>
      <c r="P50" s="4"/>
      <c r="Q50" s="4"/>
      <c r="R50" s="4"/>
      <c r="S50" s="4"/>
      <c r="T50" s="4"/>
      <c r="U50" s="4"/>
    </row>
    <row r="51" spans="3:21" ht="12.75" customHeight="1">
      <c r="D51" s="4" t="s">
        <v>1148</v>
      </c>
      <c r="L51" s="4"/>
      <c r="M51" s="4"/>
      <c r="N51" s="4"/>
      <c r="O51" s="4"/>
      <c r="P51" s="4"/>
      <c r="Q51" s="4"/>
      <c r="R51" s="4"/>
      <c r="S51" s="4"/>
      <c r="T51" s="4"/>
      <c r="U51" s="4"/>
    </row>
    <row r="52" spans="3:21" ht="12.75" customHeight="1">
      <c r="D52" s="4" t="s">
        <v>1153</v>
      </c>
      <c r="L52" s="4"/>
      <c r="M52" s="4"/>
      <c r="N52" s="4"/>
      <c r="O52" s="4"/>
      <c r="P52" s="4"/>
      <c r="Q52" s="4"/>
      <c r="R52" s="4"/>
      <c r="S52" s="4"/>
      <c r="T52" s="4"/>
      <c r="U52" s="4"/>
    </row>
    <row r="53" spans="3:21" ht="12.75" customHeight="1">
      <c r="C53" s="4" t="s">
        <v>1252</v>
      </c>
      <c r="D53" s="4"/>
      <c r="L53" s="4"/>
      <c r="M53" s="4"/>
      <c r="N53" s="4"/>
      <c r="O53" s="4"/>
      <c r="P53" s="4"/>
      <c r="Q53" s="4"/>
      <c r="R53" s="4"/>
      <c r="S53" s="4"/>
      <c r="T53" s="4"/>
      <c r="U53" s="4"/>
    </row>
    <row r="54" spans="3:21" ht="12.75" customHeight="1">
      <c r="D54" s="4" t="s">
        <v>1253</v>
      </c>
      <c r="L54" s="4"/>
      <c r="M54" s="4"/>
      <c r="N54" s="4"/>
      <c r="O54" s="4"/>
      <c r="P54" s="4"/>
      <c r="Q54" s="4"/>
      <c r="R54" s="4"/>
      <c r="S54" s="4"/>
      <c r="T54" s="4"/>
      <c r="U54" s="4"/>
    </row>
    <row r="55" spans="3:21" ht="12.75" customHeight="1">
      <c r="D55" s="4" t="s">
        <v>1149</v>
      </c>
      <c r="L55" s="4"/>
      <c r="M55" s="4"/>
      <c r="N55" s="4"/>
      <c r="O55" s="4"/>
      <c r="P55" s="4"/>
      <c r="Q55" s="4"/>
      <c r="R55" s="4"/>
      <c r="S55" s="4"/>
      <c r="T55" s="4"/>
      <c r="U55" s="4"/>
    </row>
    <row r="56" spans="3:21" ht="12.75" customHeight="1">
      <c r="D56" s="4" t="s">
        <v>1150</v>
      </c>
      <c r="L56" s="4"/>
      <c r="M56" s="4"/>
      <c r="N56" s="4"/>
      <c r="O56" s="4"/>
      <c r="P56" s="4"/>
      <c r="Q56" s="4"/>
      <c r="R56" s="4"/>
      <c r="S56" s="4"/>
      <c r="T56" s="4"/>
      <c r="U56" s="4"/>
    </row>
    <row r="57" spans="3:21" ht="12.75" customHeight="1">
      <c r="D57" s="4" t="s">
        <v>1274</v>
      </c>
      <c r="L57" s="4"/>
      <c r="M57" s="4"/>
      <c r="N57" s="4"/>
      <c r="O57" s="4"/>
      <c r="P57" s="4"/>
      <c r="Q57" s="4"/>
      <c r="R57" s="4"/>
      <c r="S57" s="4"/>
      <c r="T57" s="4"/>
      <c r="U57" s="4"/>
    </row>
    <row r="58" spans="3:21" ht="12.75" customHeight="1">
      <c r="D58" s="4" t="s">
        <v>1275</v>
      </c>
      <c r="L58" s="4"/>
      <c r="M58" s="4"/>
      <c r="N58" s="4"/>
      <c r="O58" s="4"/>
      <c r="P58" s="4"/>
      <c r="Q58" s="4"/>
      <c r="R58" s="4"/>
      <c r="S58" s="4"/>
      <c r="T58" s="4"/>
      <c r="U58" s="4"/>
    </row>
    <row r="59" spans="3:21" ht="12.75" customHeight="1">
      <c r="C59" t="s">
        <v>1521</v>
      </c>
      <c r="D59" s="4"/>
      <c r="L59" s="4"/>
      <c r="M59" s="4"/>
      <c r="N59" s="4"/>
      <c r="O59" s="4"/>
      <c r="P59" s="4"/>
      <c r="Q59" s="4"/>
      <c r="R59" s="4"/>
      <c r="S59" s="4"/>
      <c r="T59" s="4"/>
      <c r="U59" s="4"/>
    </row>
    <row r="60" spans="3:21" ht="12.75" customHeight="1">
      <c r="D60" s="4" t="s">
        <v>1152</v>
      </c>
      <c r="L60" s="4"/>
      <c r="M60" s="4"/>
      <c r="N60" s="4"/>
      <c r="O60" s="4"/>
      <c r="P60" s="4"/>
      <c r="Q60" s="4"/>
      <c r="R60" s="4"/>
      <c r="S60" s="4"/>
      <c r="T60" s="4"/>
      <c r="U60" s="4"/>
    </row>
    <row r="61" spans="3:21" ht="12.75" customHeight="1">
      <c r="D61" s="4" t="s">
        <v>1154</v>
      </c>
      <c r="L61" s="4"/>
      <c r="M61" s="4"/>
      <c r="N61" s="4"/>
      <c r="O61" s="4"/>
      <c r="P61" s="4"/>
      <c r="Q61" s="4"/>
      <c r="R61" s="4"/>
      <c r="S61" s="4"/>
      <c r="T61" s="4"/>
      <c r="U61" s="4"/>
    </row>
    <row r="62" spans="3:21" ht="12.75" customHeight="1">
      <c r="D62" s="4" t="s">
        <v>1155</v>
      </c>
      <c r="L62" s="4"/>
      <c r="M62" s="4"/>
      <c r="N62" s="4"/>
      <c r="O62" s="4"/>
      <c r="P62" s="4"/>
      <c r="Q62" s="4"/>
      <c r="R62" s="4"/>
      <c r="S62" s="4"/>
      <c r="T62" s="4"/>
      <c r="U62" s="4"/>
    </row>
    <row r="63" spans="3:21" ht="12.75" customHeight="1">
      <c r="D63" s="4" t="s">
        <v>1156</v>
      </c>
      <c r="L63" s="4"/>
      <c r="M63" s="4"/>
      <c r="N63" s="4"/>
      <c r="O63" s="4"/>
      <c r="P63" s="4"/>
      <c r="Q63" s="4"/>
      <c r="R63" s="4"/>
      <c r="S63" s="4"/>
      <c r="T63" s="4"/>
      <c r="U63" s="4"/>
    </row>
    <row r="64" spans="3:21" ht="12.75" customHeight="1">
      <c r="D64" s="4" t="s">
        <v>1157</v>
      </c>
      <c r="L64" s="4"/>
      <c r="M64" s="4"/>
      <c r="N64" s="4"/>
      <c r="O64" s="4"/>
      <c r="P64" s="4"/>
      <c r="Q64" s="4"/>
      <c r="R64" s="4"/>
      <c r="S64" s="4"/>
      <c r="T64" s="4"/>
      <c r="U64" s="4"/>
    </row>
    <row r="65" spans="3:21" ht="12.75" customHeight="1">
      <c r="D65" s="21" t="s">
        <v>1285</v>
      </c>
      <c r="L65" s="4"/>
      <c r="M65" s="4"/>
      <c r="N65" s="4"/>
      <c r="O65" s="4"/>
      <c r="P65" s="4"/>
      <c r="Q65" s="4"/>
      <c r="R65" s="4"/>
      <c r="S65" s="4"/>
      <c r="T65" s="4"/>
      <c r="U65" s="4"/>
    </row>
    <row r="66" spans="3:21" ht="12.75" customHeight="1">
      <c r="C66" t="s">
        <v>436</v>
      </c>
      <c r="D66" s="4"/>
      <c r="L66" s="4"/>
      <c r="M66" s="4"/>
      <c r="N66" s="4"/>
      <c r="O66" s="4"/>
      <c r="P66" s="4"/>
      <c r="Q66" s="4"/>
      <c r="R66" s="4"/>
      <c r="S66" s="4"/>
      <c r="T66" s="4"/>
      <c r="U66" s="4"/>
    </row>
    <row r="67" spans="3:21" ht="12.75" customHeight="1">
      <c r="D67" s="21" t="s">
        <v>1158</v>
      </c>
      <c r="L67" s="4"/>
      <c r="M67" s="4"/>
      <c r="N67" s="4"/>
      <c r="O67" s="4"/>
      <c r="P67" s="4"/>
      <c r="Q67" s="4"/>
      <c r="R67" s="4"/>
      <c r="S67" s="4"/>
      <c r="T67" s="4"/>
      <c r="U67" s="4"/>
    </row>
    <row r="68" spans="3:21" ht="12.75" customHeight="1">
      <c r="D68" s="3"/>
      <c r="L68" s="4"/>
      <c r="M68" s="4"/>
      <c r="N68" s="4"/>
      <c r="O68" s="4"/>
      <c r="P68" s="4"/>
      <c r="Q68" s="4"/>
      <c r="R68" s="4"/>
      <c r="S68" s="4"/>
      <c r="T68" s="4"/>
      <c r="U68" s="4"/>
    </row>
    <row r="69" spans="3:21" ht="12.75" customHeight="1">
      <c r="C69" s="4" t="s">
        <v>1264</v>
      </c>
      <c r="D69" s="3"/>
      <c r="L69" s="4"/>
      <c r="M69" s="21"/>
      <c r="N69" s="4"/>
      <c r="O69" s="4"/>
      <c r="P69" s="4"/>
      <c r="Q69" s="4"/>
      <c r="R69" s="4"/>
      <c r="S69" s="4"/>
      <c r="T69" s="4"/>
      <c r="U69" s="4"/>
    </row>
    <row r="70" spans="3:21" ht="12.75" customHeight="1">
      <c r="C70" s="4"/>
      <c r="D70" t="s">
        <v>1266</v>
      </c>
      <c r="L70" s="4"/>
      <c r="M70" s="21"/>
      <c r="N70" s="4"/>
      <c r="O70" s="4"/>
      <c r="P70" s="4"/>
      <c r="Q70" s="4"/>
      <c r="R70" s="4"/>
      <c r="S70" s="4"/>
      <c r="T70" s="4"/>
      <c r="U70" s="4"/>
    </row>
    <row r="71" spans="3:21" ht="12.75" customHeight="1">
      <c r="C71" s="4" t="s">
        <v>1265</v>
      </c>
      <c r="D71" s="3"/>
      <c r="L71" s="4"/>
      <c r="M71" s="21"/>
      <c r="N71" s="4"/>
      <c r="O71" s="4"/>
      <c r="P71" s="4"/>
      <c r="Q71" s="4"/>
      <c r="R71" s="4"/>
      <c r="S71" s="4"/>
      <c r="T71" s="4"/>
      <c r="U71" s="4"/>
    </row>
    <row r="72" spans="3:21" ht="12.75" customHeight="1">
      <c r="D72" t="s">
        <v>1267</v>
      </c>
      <c r="L72" s="4"/>
      <c r="M72" s="21"/>
      <c r="N72" s="4"/>
      <c r="O72" s="4"/>
      <c r="P72" s="4"/>
      <c r="Q72" s="4"/>
      <c r="R72" s="4"/>
      <c r="S72" s="4"/>
      <c r="T72" s="4"/>
      <c r="U72" s="4"/>
    </row>
    <row r="73" spans="3:21" ht="12.75" customHeight="1">
      <c r="D73" s="4" t="s">
        <v>1276</v>
      </c>
      <c r="L73" s="4"/>
      <c r="M73" s="21"/>
      <c r="N73" s="4"/>
      <c r="O73" s="4"/>
      <c r="P73" s="4"/>
      <c r="Q73" s="4"/>
      <c r="R73" s="4"/>
      <c r="S73" s="4"/>
      <c r="T73" s="4"/>
      <c r="U73" s="4"/>
    </row>
    <row r="74" spans="3:21" ht="12.75" customHeight="1">
      <c r="D74" s="4" t="s">
        <v>1605</v>
      </c>
      <c r="L74" s="4"/>
      <c r="M74" s="21"/>
      <c r="N74" s="4"/>
      <c r="O74" s="4"/>
      <c r="P74" s="4"/>
      <c r="Q74" s="4"/>
      <c r="R74" s="4"/>
      <c r="S74" s="4"/>
      <c r="T74" s="4"/>
      <c r="U74" s="4"/>
    </row>
    <row r="75" spans="3:21" ht="12.75" customHeight="1">
      <c r="D75" s="41" t="s">
        <v>1640</v>
      </c>
      <c r="L75" s="4"/>
      <c r="M75" s="21"/>
      <c r="N75" s="4"/>
      <c r="O75" s="4"/>
      <c r="P75" s="4"/>
      <c r="Q75" s="4"/>
      <c r="R75" s="4"/>
      <c r="S75" s="4"/>
      <c r="T75" s="4"/>
      <c r="U75" s="4"/>
    </row>
    <row r="76" spans="3:21" ht="12.75" customHeight="1">
      <c r="C76" t="s">
        <v>1606</v>
      </c>
      <c r="D76" s="21"/>
      <c r="L76" s="4"/>
      <c r="M76" s="21"/>
      <c r="N76" s="4"/>
      <c r="O76" s="4"/>
      <c r="P76" s="4"/>
      <c r="Q76" s="4"/>
      <c r="R76" s="4"/>
      <c r="S76" s="4"/>
      <c r="T76" s="4"/>
      <c r="U76" s="4"/>
    </row>
    <row r="77" spans="3:21" ht="12.75" customHeight="1">
      <c r="D77" s="21" t="s">
        <v>1641</v>
      </c>
      <c r="L77" s="4"/>
      <c r="M77" s="21"/>
      <c r="N77" s="4"/>
      <c r="O77" s="4"/>
      <c r="P77" s="4"/>
      <c r="Q77" s="4"/>
      <c r="R77" s="4"/>
      <c r="S77" s="4"/>
      <c r="T77" s="4"/>
      <c r="U77" s="4"/>
    </row>
    <row r="78" spans="3:21" ht="12.75" customHeight="1">
      <c r="C78" t="s">
        <v>1268</v>
      </c>
      <c r="D78" s="3"/>
      <c r="L78" s="4"/>
      <c r="M78" s="21"/>
      <c r="N78" s="4"/>
      <c r="O78" s="4"/>
      <c r="P78" s="4"/>
      <c r="Q78" s="4"/>
      <c r="R78" s="4"/>
      <c r="S78" s="4"/>
      <c r="T78" s="4"/>
      <c r="U78" s="4"/>
    </row>
    <row r="79" spans="3:21" ht="12.75" customHeight="1">
      <c r="D79" s="4" t="s">
        <v>1277</v>
      </c>
      <c r="M79" s="21"/>
      <c r="N79" s="4"/>
      <c r="O79" s="4"/>
      <c r="P79" s="4"/>
      <c r="Q79" s="4"/>
      <c r="R79" s="4"/>
      <c r="S79" s="4"/>
      <c r="T79" s="4"/>
      <c r="U79" s="4"/>
    </row>
    <row r="80" spans="3:21" ht="12.75" customHeight="1">
      <c r="D80" s="21" t="s">
        <v>1642</v>
      </c>
      <c r="M80" s="21"/>
      <c r="N80" s="4"/>
      <c r="O80" s="4"/>
      <c r="P80" s="4"/>
      <c r="Q80" s="4"/>
      <c r="R80" s="4"/>
      <c r="S80" s="4"/>
      <c r="T80" s="4"/>
      <c r="U80" s="4"/>
    </row>
    <row r="81" spans="2:21" ht="12.75" customHeight="1">
      <c r="D81" s="21"/>
      <c r="M81" s="21"/>
      <c r="N81" s="4"/>
      <c r="O81" s="4"/>
      <c r="P81" s="4"/>
      <c r="Q81" s="4"/>
      <c r="R81" s="4"/>
      <c r="S81" s="4"/>
      <c r="T81" s="4"/>
      <c r="U81" s="4"/>
    </row>
    <row r="82" spans="2:21" ht="12.75" customHeight="1">
      <c r="D82" s="3"/>
      <c r="L82" s="4"/>
      <c r="M82" s="4"/>
      <c r="N82" s="4"/>
      <c r="O82" s="4"/>
      <c r="P82" s="4"/>
      <c r="Q82" s="4"/>
      <c r="R82" s="4"/>
      <c r="S82" s="4"/>
      <c r="T82" s="4"/>
      <c r="U82" s="4"/>
    </row>
    <row r="83" spans="2:21" ht="12.75" customHeight="1">
      <c r="B83" s="4"/>
      <c r="C83" s="9" t="s">
        <v>1719</v>
      </c>
      <c r="H83" s="4"/>
      <c r="I83" s="4"/>
      <c r="J83" s="4"/>
      <c r="K83" s="4"/>
      <c r="L83" s="9"/>
      <c r="Q83" s="4"/>
      <c r="R83" s="4"/>
      <c r="S83" s="4"/>
      <c r="T83" s="4"/>
      <c r="U83" s="4"/>
    </row>
    <row r="84" spans="2:21" ht="12.75" customHeight="1">
      <c r="B84" s="4"/>
      <c r="C84" s="9"/>
      <c r="H84" s="4"/>
      <c r="I84" s="4"/>
      <c r="J84" s="4"/>
      <c r="K84" s="4"/>
      <c r="L84" s="9"/>
      <c r="Q84" s="4"/>
      <c r="R84" s="4"/>
      <c r="S84" s="4"/>
      <c r="T84" s="4"/>
      <c r="U84" s="4"/>
    </row>
    <row r="85" spans="2:21" ht="12.75" customHeight="1">
      <c r="B85" s="4"/>
      <c r="C85" t="s">
        <v>1254</v>
      </c>
      <c r="H85" s="4"/>
      <c r="I85" s="4"/>
      <c r="J85" s="4"/>
      <c r="K85" s="4"/>
      <c r="L85" s="9"/>
      <c r="Q85" s="4"/>
      <c r="R85" s="4"/>
      <c r="S85" s="4"/>
      <c r="T85" s="4"/>
      <c r="U85" s="4"/>
    </row>
    <row r="86" spans="2:21" ht="12.75" customHeight="1">
      <c r="B86" s="4"/>
      <c r="C86" t="s">
        <v>1255</v>
      </c>
      <c r="H86" s="4"/>
      <c r="I86" s="4"/>
      <c r="J86" s="4"/>
      <c r="K86" s="4"/>
      <c r="L86" s="9"/>
      <c r="Q86" s="4"/>
      <c r="R86" s="4"/>
      <c r="S86" s="4"/>
      <c r="T86" s="4"/>
      <c r="U86" s="4"/>
    </row>
    <row r="87" spans="2:21" ht="12.75" customHeight="1">
      <c r="B87" s="4"/>
      <c r="C87" t="s">
        <v>1256</v>
      </c>
      <c r="H87" s="4"/>
      <c r="I87" s="4"/>
      <c r="J87" s="4"/>
      <c r="K87" s="4"/>
      <c r="R87" s="4"/>
      <c r="S87" s="4"/>
      <c r="T87" s="4"/>
      <c r="U87" s="4"/>
    </row>
    <row r="88" spans="2:21" ht="12.75" customHeight="1">
      <c r="B88" s="4"/>
      <c r="D88" t="s">
        <v>1138</v>
      </c>
      <c r="H88" s="4"/>
      <c r="I88" s="4"/>
      <c r="J88" s="4"/>
      <c r="K88" s="4"/>
      <c r="R88" s="4"/>
      <c r="S88" s="4"/>
      <c r="T88" s="4"/>
      <c r="U88" s="4"/>
    </row>
    <row r="89" spans="2:21" ht="12.75" customHeight="1">
      <c r="B89" s="4"/>
      <c r="D89" t="s">
        <v>1139</v>
      </c>
      <c r="H89" s="4"/>
      <c r="I89" s="4"/>
      <c r="J89" s="4"/>
      <c r="K89" s="4"/>
      <c r="R89" s="4"/>
      <c r="S89" s="4"/>
      <c r="T89" s="4"/>
      <c r="U89" s="4"/>
    </row>
    <row r="90" spans="2:21" ht="12.75" customHeight="1">
      <c r="B90" s="4"/>
      <c r="D90" s="21" t="s">
        <v>1272</v>
      </c>
      <c r="H90" s="4"/>
      <c r="I90" s="4"/>
      <c r="J90" s="4"/>
      <c r="K90" s="4"/>
      <c r="R90" s="4"/>
      <c r="S90" s="4"/>
      <c r="T90" s="4"/>
      <c r="U90" s="4"/>
    </row>
    <row r="91" spans="2:21" ht="12.75" customHeight="1">
      <c r="B91" s="4"/>
      <c r="C91" t="s">
        <v>1259</v>
      </c>
      <c r="D91" s="21"/>
      <c r="H91" s="4"/>
      <c r="I91" s="4"/>
      <c r="J91" s="4"/>
      <c r="K91" s="4"/>
      <c r="R91" s="4"/>
      <c r="S91" s="4"/>
      <c r="T91" s="4"/>
      <c r="U91" s="4"/>
    </row>
    <row r="92" spans="2:21" ht="12.75" customHeight="1">
      <c r="B92" s="4"/>
      <c r="D92" s="41" t="s">
        <v>1257</v>
      </c>
      <c r="H92" s="4"/>
      <c r="I92" s="4"/>
      <c r="J92" s="4"/>
      <c r="K92" s="4"/>
      <c r="R92" s="4"/>
      <c r="S92" s="4"/>
      <c r="T92" s="4"/>
      <c r="U92" s="4"/>
    </row>
    <row r="93" spans="2:21" ht="12.75" customHeight="1">
      <c r="B93" s="4"/>
      <c r="D93" s="41" t="s">
        <v>1258</v>
      </c>
      <c r="H93" s="4"/>
      <c r="I93" s="4"/>
      <c r="J93" s="4"/>
      <c r="K93" s="4"/>
      <c r="R93" s="4"/>
      <c r="S93" s="4"/>
      <c r="T93" s="4"/>
      <c r="U93" s="4"/>
    </row>
    <row r="94" spans="2:21" ht="12.75" customHeight="1">
      <c r="B94" s="4"/>
      <c r="D94" s="41" t="s">
        <v>1525</v>
      </c>
      <c r="H94" s="4"/>
      <c r="I94" s="4"/>
      <c r="J94" s="4"/>
      <c r="K94" s="4"/>
      <c r="R94" s="4"/>
      <c r="S94" s="4"/>
      <c r="T94" s="4"/>
      <c r="U94" s="4"/>
    </row>
    <row r="95" spans="2:21" ht="12.75" customHeight="1">
      <c r="B95" s="4"/>
      <c r="C95" t="s">
        <v>1260</v>
      </c>
      <c r="H95" s="4"/>
      <c r="I95" s="4"/>
      <c r="J95" s="4"/>
      <c r="K95" s="4"/>
      <c r="L95" s="4"/>
      <c r="M95" s="4"/>
      <c r="R95" s="4"/>
      <c r="S95" s="4"/>
      <c r="T95" s="4"/>
      <c r="U95" s="4"/>
    </row>
    <row r="96" spans="2:21" ht="12.75" customHeight="1">
      <c r="B96" s="4"/>
      <c r="D96" s="4" t="s">
        <v>1168</v>
      </c>
      <c r="H96" s="4"/>
      <c r="I96" s="4"/>
      <c r="J96" s="4"/>
      <c r="K96" s="4"/>
      <c r="L96" s="4"/>
      <c r="M96" s="4"/>
      <c r="R96" s="4"/>
      <c r="S96" s="4"/>
      <c r="T96" s="4"/>
      <c r="U96" s="4"/>
    </row>
    <row r="97" spans="2:23" ht="12.75" customHeight="1">
      <c r="B97" s="4"/>
      <c r="D97" s="4" t="s">
        <v>1159</v>
      </c>
      <c r="G97" s="4"/>
      <c r="H97" s="4"/>
      <c r="J97" s="4"/>
      <c r="K97" s="4"/>
      <c r="L97" s="4"/>
      <c r="M97" s="4"/>
      <c r="R97" s="4"/>
      <c r="S97" s="4"/>
      <c r="T97" s="4"/>
      <c r="U97" s="4"/>
      <c r="W97" s="4"/>
    </row>
    <row r="98" spans="2:23" ht="12.75" customHeight="1">
      <c r="B98" s="4"/>
      <c r="D98" s="4" t="s">
        <v>1160</v>
      </c>
      <c r="G98" s="4"/>
      <c r="H98" s="4"/>
      <c r="I98" s="4"/>
      <c r="J98" s="4"/>
      <c r="K98" s="4"/>
      <c r="L98" s="4"/>
      <c r="M98" s="4"/>
      <c r="N98" s="4"/>
      <c r="O98" s="4"/>
      <c r="P98" s="4"/>
      <c r="Q98" s="4"/>
      <c r="R98" s="4"/>
      <c r="S98" s="4"/>
      <c r="T98" s="4"/>
      <c r="U98" s="4"/>
    </row>
    <row r="99" spans="2:23" ht="12.75" customHeight="1">
      <c r="B99" s="4"/>
      <c r="D99" s="4" t="s">
        <v>1299</v>
      </c>
      <c r="H99" s="4"/>
      <c r="I99" s="4"/>
      <c r="J99" s="4"/>
      <c r="K99" s="4"/>
      <c r="L99" s="4"/>
      <c r="M99" s="4"/>
      <c r="N99" s="4"/>
      <c r="O99" s="4"/>
      <c r="P99" s="4"/>
      <c r="Q99" s="4"/>
      <c r="R99" s="4"/>
      <c r="S99" s="4"/>
      <c r="T99" s="4"/>
      <c r="U99" s="4"/>
    </row>
    <row r="100" spans="2:23" ht="12.75" customHeight="1">
      <c r="B100" s="4"/>
      <c r="D100" s="4" t="s">
        <v>1279</v>
      </c>
      <c r="H100" s="4"/>
      <c r="I100" s="4"/>
      <c r="J100" s="4"/>
      <c r="K100" s="4"/>
      <c r="L100" s="4"/>
      <c r="M100" s="4"/>
      <c r="N100" s="4"/>
      <c r="O100" s="4"/>
      <c r="P100" s="4"/>
      <c r="Q100" s="4"/>
      <c r="R100" s="4"/>
      <c r="S100" s="4"/>
      <c r="T100" s="4"/>
      <c r="U100" s="4"/>
    </row>
    <row r="101" spans="2:23" ht="12.75" customHeight="1">
      <c r="B101" s="4"/>
      <c r="D101" s="4" t="s">
        <v>1300</v>
      </c>
      <c r="H101" s="4"/>
      <c r="I101" s="4"/>
      <c r="J101" s="4"/>
      <c r="K101" s="4"/>
      <c r="L101" s="4"/>
      <c r="M101" s="4"/>
      <c r="N101" s="4"/>
      <c r="O101" s="4"/>
      <c r="P101" s="4"/>
      <c r="Q101" s="4"/>
      <c r="R101" s="4"/>
      <c r="S101" s="4"/>
      <c r="T101" s="4"/>
      <c r="U101" s="4"/>
    </row>
    <row r="102" spans="2:23" ht="12.75" customHeight="1">
      <c r="B102" s="4"/>
      <c r="H102" s="4"/>
      <c r="I102" s="4"/>
      <c r="J102" s="4"/>
      <c r="K102" s="4"/>
      <c r="L102" s="4"/>
      <c r="M102" s="4"/>
      <c r="N102" s="4"/>
      <c r="O102" s="4"/>
      <c r="P102" s="4"/>
      <c r="Q102" s="4"/>
      <c r="R102" s="4"/>
      <c r="S102" s="4"/>
      <c r="T102" s="4"/>
      <c r="U102" s="4"/>
    </row>
    <row r="103" spans="2:23" ht="12.75" customHeight="1">
      <c r="B103" s="4"/>
      <c r="H103" s="4"/>
      <c r="I103" s="4"/>
      <c r="J103" s="4"/>
      <c r="K103" s="4"/>
      <c r="L103" s="4"/>
      <c r="M103" s="4"/>
      <c r="N103" s="4"/>
      <c r="O103" s="4"/>
      <c r="P103" s="4"/>
      <c r="Q103" s="4"/>
      <c r="R103" s="4"/>
      <c r="S103" s="4"/>
      <c r="T103" s="4"/>
      <c r="U103" s="4"/>
    </row>
    <row r="104" spans="2:23" ht="12.75" customHeight="1">
      <c r="B104" s="4"/>
      <c r="C104" s="9" t="s">
        <v>1773</v>
      </c>
      <c r="H104" s="4"/>
      <c r="I104" s="4"/>
      <c r="J104" s="4"/>
      <c r="K104" s="4"/>
      <c r="L104" s="4"/>
      <c r="M104" s="4"/>
      <c r="N104" s="4"/>
      <c r="O104" s="4"/>
      <c r="P104" s="4"/>
      <c r="Q104" s="4"/>
      <c r="R104" s="4"/>
      <c r="S104" s="4"/>
      <c r="T104" s="4"/>
      <c r="U104" s="4"/>
    </row>
    <row r="105" spans="2:23" ht="12.75" customHeight="1">
      <c r="B105" s="4"/>
      <c r="C105" s="9"/>
      <c r="H105" s="4"/>
      <c r="I105" s="4"/>
      <c r="J105" s="4"/>
      <c r="K105" s="4"/>
      <c r="L105" s="4"/>
      <c r="M105" s="4"/>
      <c r="N105" s="4"/>
      <c r="O105" s="4"/>
      <c r="P105" s="4"/>
      <c r="Q105" s="4"/>
      <c r="R105" s="4"/>
      <c r="S105" s="4"/>
      <c r="T105" s="4"/>
      <c r="U105" s="4"/>
    </row>
    <row r="106" spans="2:23" ht="12.75" customHeight="1">
      <c r="B106" s="4"/>
      <c r="C106" s="29" t="s">
        <v>224</v>
      </c>
      <c r="D106" s="29"/>
      <c r="I106" s="4"/>
      <c r="J106" s="4"/>
      <c r="K106" s="4"/>
      <c r="L106" s="4"/>
      <c r="M106" s="4"/>
      <c r="N106" s="4"/>
      <c r="O106" s="4"/>
      <c r="P106" s="4"/>
      <c r="Q106" s="4"/>
      <c r="R106" s="4"/>
      <c r="S106" s="4"/>
      <c r="T106" s="4"/>
      <c r="U106" s="4"/>
    </row>
    <row r="107" spans="2:23" ht="12.75" customHeight="1">
      <c r="B107" s="4"/>
      <c r="D107" s="14" t="s">
        <v>1338</v>
      </c>
      <c r="I107" s="4"/>
      <c r="J107" s="4"/>
      <c r="K107" s="4"/>
      <c r="L107" s="4"/>
      <c r="M107" s="4"/>
      <c r="N107" s="4"/>
      <c r="O107" s="4"/>
      <c r="P107" s="4"/>
      <c r="Q107" s="4"/>
      <c r="R107" s="4"/>
      <c r="S107" s="4"/>
      <c r="T107" s="4"/>
      <c r="U107" s="4"/>
    </row>
    <row r="108" spans="2:23" ht="12.75" customHeight="1">
      <c r="B108" s="4"/>
      <c r="D108" s="14" t="s">
        <v>1337</v>
      </c>
      <c r="I108" s="4"/>
      <c r="J108" s="4"/>
      <c r="K108" s="4"/>
      <c r="L108" s="4"/>
      <c r="M108" s="4"/>
      <c r="N108" s="4"/>
      <c r="O108" s="4"/>
      <c r="P108" s="4"/>
      <c r="Q108" s="4"/>
      <c r="R108" s="4"/>
      <c r="S108" s="4"/>
      <c r="T108" s="4"/>
      <c r="U108" s="4"/>
    </row>
    <row r="109" spans="2:23" ht="12.75" customHeight="1">
      <c r="B109" s="4"/>
      <c r="D109" s="14" t="s">
        <v>4</v>
      </c>
      <c r="I109" s="4"/>
      <c r="J109" s="4"/>
      <c r="K109" s="4"/>
      <c r="L109" s="4"/>
      <c r="M109" s="4"/>
      <c r="N109" s="4"/>
      <c r="O109" s="4"/>
      <c r="P109" s="4"/>
      <c r="Q109" s="4"/>
      <c r="R109" s="4"/>
      <c r="S109" s="4"/>
      <c r="T109" s="4"/>
      <c r="U109" s="4"/>
    </row>
    <row r="110" spans="2:23" ht="12.75" customHeight="1">
      <c r="B110" s="4"/>
      <c r="D110" s="3"/>
      <c r="I110" s="4"/>
      <c r="J110" s="4"/>
      <c r="K110" s="4"/>
      <c r="L110" s="4"/>
      <c r="M110" s="4"/>
      <c r="N110" s="4"/>
      <c r="O110" s="4"/>
      <c r="P110" s="4"/>
      <c r="Q110" s="4"/>
      <c r="R110" s="4"/>
      <c r="S110" s="4"/>
      <c r="T110" s="4"/>
      <c r="U110" s="4"/>
    </row>
    <row r="111" spans="2:23" ht="12.75" customHeight="1">
      <c r="B111" s="4"/>
      <c r="C111" t="s">
        <v>301</v>
      </c>
      <c r="I111" s="4"/>
      <c r="J111" s="4"/>
      <c r="K111" s="4"/>
      <c r="L111" s="4"/>
      <c r="M111" s="4"/>
      <c r="N111" s="4"/>
      <c r="O111" s="4"/>
      <c r="P111" s="4"/>
      <c r="Q111" s="4"/>
      <c r="R111" s="4"/>
      <c r="S111" s="4"/>
      <c r="T111" s="4"/>
      <c r="U111" s="4"/>
    </row>
    <row r="112" spans="2:23" ht="12.75" customHeight="1">
      <c r="B112" s="4"/>
      <c r="C112" t="s">
        <v>1386</v>
      </c>
      <c r="I112" s="4"/>
      <c r="J112" s="4"/>
      <c r="K112" s="4"/>
      <c r="L112" s="4"/>
      <c r="M112" s="4"/>
      <c r="N112" s="4"/>
      <c r="O112" s="4"/>
      <c r="P112" s="4"/>
      <c r="Q112" s="4"/>
      <c r="R112" s="4"/>
      <c r="S112" s="4"/>
      <c r="T112" s="4"/>
      <c r="U112" s="4"/>
    </row>
    <row r="113" spans="2:21" ht="12.75" customHeight="1">
      <c r="B113" s="4"/>
      <c r="C113" t="s">
        <v>1339</v>
      </c>
      <c r="I113" s="4"/>
      <c r="J113" s="4"/>
      <c r="K113" s="4"/>
      <c r="L113" s="4"/>
      <c r="M113" s="4"/>
      <c r="N113" s="4"/>
      <c r="O113" s="4"/>
      <c r="P113" s="4"/>
      <c r="Q113" s="4"/>
      <c r="R113" s="4"/>
      <c r="S113" s="4"/>
      <c r="T113" s="4"/>
      <c r="U113" s="4"/>
    </row>
    <row r="114" spans="2:21" ht="12.75" customHeight="1">
      <c r="B114" s="4"/>
      <c r="C114" s="9"/>
      <c r="H114" s="4"/>
      <c r="I114" s="4"/>
      <c r="J114" s="4"/>
      <c r="K114" s="4"/>
      <c r="L114" s="4"/>
      <c r="M114" s="4"/>
      <c r="N114" s="4"/>
      <c r="O114" s="4"/>
      <c r="P114" s="4"/>
      <c r="Q114" s="4"/>
      <c r="R114" s="4"/>
      <c r="S114" s="4"/>
      <c r="T114" s="4"/>
      <c r="U114" s="4"/>
    </row>
    <row r="115" spans="2:21" ht="12.75" customHeight="1">
      <c r="B115" s="4"/>
      <c r="C115" t="s">
        <v>1161</v>
      </c>
      <c r="H115" s="4"/>
      <c r="I115" s="4"/>
      <c r="J115" s="4"/>
      <c r="K115" s="4"/>
      <c r="L115" s="4"/>
      <c r="M115" s="4"/>
      <c r="N115" s="4"/>
      <c r="O115" s="4"/>
      <c r="P115" s="4"/>
      <c r="Q115" s="4"/>
      <c r="R115" s="4"/>
      <c r="S115" s="4"/>
      <c r="T115" s="4"/>
      <c r="U115" s="4"/>
    </row>
    <row r="116" spans="2:21" ht="12.75" customHeight="1">
      <c r="B116" s="4"/>
      <c r="C116" t="s">
        <v>1162</v>
      </c>
      <c r="F116" s="4"/>
      <c r="G116" s="4"/>
      <c r="H116" s="4"/>
      <c r="I116" s="4"/>
      <c r="J116" s="4"/>
      <c r="K116" s="4"/>
      <c r="L116" s="4"/>
      <c r="M116" s="4"/>
      <c r="N116" s="4"/>
      <c r="O116" s="4"/>
      <c r="P116" s="4"/>
      <c r="Q116" s="4"/>
      <c r="R116" s="4"/>
      <c r="S116" s="4"/>
      <c r="T116" s="4"/>
      <c r="U116" s="4"/>
    </row>
    <row r="117" spans="2:21" ht="12.75" customHeight="1">
      <c r="B117" s="4"/>
      <c r="D117" s="4" t="s">
        <v>1163</v>
      </c>
      <c r="F117" s="4"/>
      <c r="G117" s="4"/>
      <c r="H117" s="4"/>
      <c r="I117" s="4"/>
      <c r="J117" s="4"/>
      <c r="K117" s="4"/>
      <c r="L117" s="4"/>
      <c r="M117" s="4"/>
      <c r="N117" s="4"/>
      <c r="O117" s="4"/>
      <c r="P117" s="4"/>
      <c r="Q117" s="4"/>
      <c r="R117" s="4"/>
      <c r="S117" s="4"/>
      <c r="T117" s="4"/>
      <c r="U117" s="4"/>
    </row>
    <row r="118" spans="2:21" ht="12.75" customHeight="1">
      <c r="B118" s="4"/>
      <c r="D118" s="4" t="s">
        <v>1164</v>
      </c>
      <c r="F118" s="4"/>
      <c r="G118" s="4"/>
      <c r="H118" s="4"/>
      <c r="I118" s="4"/>
      <c r="J118" s="4"/>
      <c r="K118" s="4"/>
      <c r="L118" s="4"/>
      <c r="M118" s="4"/>
      <c r="N118" s="4"/>
      <c r="O118" s="4"/>
      <c r="P118" s="4"/>
      <c r="Q118" s="4"/>
      <c r="R118" s="4"/>
      <c r="S118" s="4"/>
      <c r="T118" s="4"/>
      <c r="U118" s="4"/>
    </row>
    <row r="119" spans="2:21" ht="12.75" customHeight="1">
      <c r="B119" s="4"/>
      <c r="D119" s="4" t="s">
        <v>1165</v>
      </c>
      <c r="F119" s="4"/>
      <c r="G119" s="4"/>
      <c r="H119" s="4"/>
      <c r="I119" s="4"/>
      <c r="J119" s="4"/>
      <c r="K119" s="4"/>
      <c r="L119" s="4"/>
      <c r="M119" s="4"/>
      <c r="N119" s="4"/>
      <c r="O119" s="4"/>
      <c r="P119" s="4"/>
      <c r="Q119" s="4"/>
      <c r="R119" s="4"/>
      <c r="S119" s="4"/>
      <c r="T119" s="4"/>
      <c r="U119" s="4"/>
    </row>
    <row r="120" spans="2:21" ht="12.75" customHeight="1">
      <c r="B120" s="4"/>
      <c r="D120" s="4" t="s">
        <v>1166</v>
      </c>
      <c r="F120" s="4"/>
      <c r="G120" s="4"/>
      <c r="H120" s="4"/>
      <c r="I120" s="4"/>
      <c r="J120" s="4"/>
      <c r="K120" s="4"/>
      <c r="L120" s="4"/>
      <c r="M120" s="4"/>
      <c r="N120" s="4"/>
      <c r="O120" s="4"/>
      <c r="P120" s="4"/>
      <c r="Q120" s="4"/>
      <c r="R120" s="4"/>
      <c r="S120" s="4"/>
      <c r="T120" s="4"/>
      <c r="U120" s="4"/>
    </row>
    <row r="121" spans="2:21" ht="12.75" customHeight="1">
      <c r="B121" s="4"/>
      <c r="D121" s="4" t="s">
        <v>1167</v>
      </c>
      <c r="F121" s="4"/>
      <c r="G121" s="4"/>
      <c r="H121" s="4"/>
      <c r="I121" s="4"/>
      <c r="J121" s="4"/>
      <c r="K121" s="4"/>
      <c r="L121" s="4"/>
      <c r="M121" s="4"/>
      <c r="N121" s="4"/>
      <c r="O121" s="4"/>
      <c r="P121" s="4"/>
      <c r="Q121" s="4"/>
      <c r="R121" s="4"/>
      <c r="S121" s="4"/>
      <c r="T121" s="4"/>
      <c r="U121" s="4"/>
    </row>
    <row r="122" spans="2:21" ht="12.75" customHeight="1">
      <c r="B122" s="4"/>
      <c r="D122" s="4" t="s">
        <v>1172</v>
      </c>
      <c r="F122" s="4"/>
      <c r="G122" s="4"/>
      <c r="H122" s="4"/>
      <c r="I122" s="4"/>
      <c r="J122" s="4"/>
      <c r="K122" s="4"/>
      <c r="L122" s="4"/>
      <c r="M122" s="4"/>
      <c r="N122" s="4"/>
      <c r="O122" s="4"/>
      <c r="P122" s="4"/>
      <c r="Q122" s="4"/>
      <c r="R122" s="4"/>
      <c r="S122" s="4"/>
      <c r="T122" s="4"/>
      <c r="U122" s="4"/>
    </row>
    <row r="123" spans="2:21" ht="12.75" customHeight="1">
      <c r="B123" s="4"/>
      <c r="D123" s="4" t="s">
        <v>1173</v>
      </c>
      <c r="F123" s="4"/>
      <c r="G123" s="4"/>
      <c r="H123" s="4"/>
      <c r="I123" s="4"/>
      <c r="J123" s="4"/>
      <c r="K123" s="4"/>
      <c r="L123" s="4"/>
      <c r="M123" s="4"/>
      <c r="N123" s="4"/>
      <c r="O123" s="4"/>
      <c r="P123" s="4"/>
      <c r="Q123" s="4"/>
      <c r="R123" s="4"/>
      <c r="S123" s="4"/>
      <c r="T123" s="4"/>
      <c r="U123" s="4"/>
    </row>
    <row r="124" spans="2:21" ht="12.75" customHeight="1">
      <c r="B124" s="4"/>
      <c r="C124" t="s">
        <v>1522</v>
      </c>
      <c r="D124" s="4"/>
      <c r="F124" s="4"/>
      <c r="G124" s="4"/>
      <c r="H124" s="4"/>
      <c r="I124" s="4"/>
      <c r="J124" s="4"/>
      <c r="K124" s="4"/>
      <c r="L124" s="4"/>
      <c r="M124" s="4"/>
      <c r="N124" s="4"/>
      <c r="O124" s="4"/>
      <c r="P124" s="4"/>
      <c r="Q124" s="4"/>
      <c r="R124" s="4"/>
      <c r="S124" s="4"/>
      <c r="T124" s="4"/>
      <c r="U124" s="4"/>
    </row>
    <row r="125" spans="2:21" ht="12.75" customHeight="1">
      <c r="B125" s="4"/>
      <c r="D125" s="4" t="s">
        <v>1169</v>
      </c>
      <c r="F125" s="4"/>
      <c r="G125" s="4"/>
      <c r="H125" s="4"/>
      <c r="I125" s="4"/>
      <c r="J125" s="4"/>
      <c r="K125" s="4"/>
      <c r="L125" s="4"/>
      <c r="M125" s="4"/>
      <c r="N125" s="4"/>
      <c r="O125" s="4"/>
      <c r="P125" s="4"/>
      <c r="Q125" s="4"/>
      <c r="R125" s="4"/>
      <c r="S125" s="4"/>
      <c r="T125" s="4"/>
      <c r="U125" s="4"/>
    </row>
    <row r="126" spans="2:21" ht="12.75" customHeight="1">
      <c r="B126" s="4"/>
      <c r="D126" s="4" t="s">
        <v>1170</v>
      </c>
      <c r="F126" s="4"/>
      <c r="G126" s="4"/>
      <c r="H126" s="4"/>
      <c r="I126" s="4"/>
      <c r="J126" s="4"/>
      <c r="K126" s="4"/>
      <c r="L126" s="4"/>
      <c r="M126" s="4"/>
      <c r="N126" s="4"/>
      <c r="O126" s="4"/>
      <c r="P126" s="4"/>
      <c r="Q126" s="4"/>
      <c r="R126" s="4"/>
      <c r="S126" s="4"/>
      <c r="T126" s="4"/>
      <c r="U126" s="4"/>
    </row>
    <row r="127" spans="2:21" ht="12.75" customHeight="1">
      <c r="B127" s="4"/>
      <c r="D127" s="4" t="s">
        <v>1171</v>
      </c>
      <c r="F127" s="4"/>
      <c r="G127" s="4"/>
      <c r="H127" s="4"/>
      <c r="I127" s="4"/>
      <c r="J127" s="4"/>
      <c r="K127" s="4"/>
      <c r="L127" s="4"/>
      <c r="M127" s="4"/>
      <c r="N127" s="4"/>
      <c r="O127" s="4"/>
      <c r="P127" s="4"/>
      <c r="Q127" s="4"/>
      <c r="R127" s="4"/>
      <c r="S127" s="4"/>
      <c r="T127" s="4"/>
      <c r="U127" s="4"/>
    </row>
    <row r="128" spans="2:21" ht="12.75" customHeight="1">
      <c r="B128" s="4"/>
      <c r="C128" t="s">
        <v>1523</v>
      </c>
      <c r="D128" s="4"/>
      <c r="F128" s="4"/>
      <c r="G128" s="4"/>
      <c r="H128" s="4"/>
      <c r="I128" s="4"/>
      <c r="J128" s="4"/>
      <c r="K128" s="4"/>
      <c r="L128" s="4"/>
      <c r="M128" s="4"/>
      <c r="N128" s="4"/>
      <c r="O128" s="4"/>
      <c r="P128" s="4"/>
      <c r="Q128" s="4"/>
      <c r="R128" s="4"/>
      <c r="S128" s="4"/>
      <c r="T128" s="4"/>
      <c r="U128" s="4"/>
    </row>
    <row r="129" spans="2:21" ht="12.75" customHeight="1">
      <c r="B129" s="4"/>
      <c r="D129" s="4" t="s">
        <v>1174</v>
      </c>
      <c r="F129" s="4"/>
      <c r="G129" s="4"/>
      <c r="H129" s="4"/>
      <c r="I129" s="4"/>
      <c r="J129" s="4"/>
      <c r="K129" s="4"/>
      <c r="L129" s="4"/>
      <c r="M129" s="4"/>
      <c r="N129" s="4"/>
      <c r="O129" s="4"/>
      <c r="P129" s="4"/>
      <c r="Q129" s="4"/>
      <c r="R129" s="4"/>
      <c r="S129" s="4"/>
      <c r="T129" s="4"/>
      <c r="U129" s="4"/>
    </row>
    <row r="130" spans="2:21" ht="12.75" customHeight="1">
      <c r="B130" s="4"/>
      <c r="D130" s="4" t="s">
        <v>1175</v>
      </c>
      <c r="F130" s="4"/>
      <c r="G130" s="4"/>
      <c r="H130" s="4"/>
      <c r="I130" s="4"/>
      <c r="J130" s="4"/>
      <c r="K130" s="4"/>
      <c r="L130" s="4"/>
      <c r="M130" s="4"/>
      <c r="N130" s="4"/>
      <c r="O130" s="4"/>
      <c r="P130" s="4"/>
      <c r="Q130" s="4"/>
      <c r="R130" s="4"/>
      <c r="S130" s="4"/>
      <c r="T130" s="4"/>
      <c r="U130" s="4"/>
    </row>
    <row r="131" spans="2:21" ht="12.75" customHeight="1">
      <c r="B131" s="4"/>
      <c r="C131" t="s">
        <v>1524</v>
      </c>
      <c r="D131" s="4"/>
      <c r="F131" s="4"/>
      <c r="G131" s="4"/>
      <c r="H131" s="4"/>
      <c r="I131" s="4"/>
      <c r="J131" s="4"/>
      <c r="K131" s="4"/>
      <c r="L131" s="4"/>
      <c r="M131" s="4"/>
      <c r="N131" s="4"/>
      <c r="O131" s="4"/>
      <c r="P131" s="4"/>
      <c r="Q131" s="4"/>
      <c r="R131" s="4"/>
      <c r="S131" s="4"/>
      <c r="T131" s="4"/>
      <c r="U131" s="4"/>
    </row>
    <row r="132" spans="2:21" ht="12.75" customHeight="1">
      <c r="B132" s="4"/>
      <c r="D132" s="41" t="s">
        <v>1243</v>
      </c>
      <c r="F132" s="4"/>
      <c r="G132" s="4"/>
      <c r="H132" s="4"/>
      <c r="I132" s="4"/>
      <c r="J132" s="4"/>
      <c r="K132" s="4"/>
      <c r="L132" t="s">
        <v>1387</v>
      </c>
      <c r="M132" s="4"/>
      <c r="N132" s="4"/>
      <c r="O132" s="4"/>
      <c r="P132" s="4"/>
      <c r="Q132" s="4"/>
      <c r="R132" s="4"/>
      <c r="S132" s="4"/>
      <c r="T132" s="4"/>
      <c r="U132" s="4"/>
    </row>
    <row r="133" spans="2:21" ht="12.75" customHeight="1">
      <c r="B133" s="4"/>
      <c r="D133" s="41" t="s">
        <v>1242</v>
      </c>
      <c r="F133" s="4"/>
      <c r="G133" s="4"/>
      <c r="H133" s="4"/>
      <c r="I133" s="4"/>
      <c r="J133" s="4"/>
      <c r="K133" s="4"/>
      <c r="L133" s="4"/>
      <c r="M133" s="4"/>
      <c r="N133" s="4"/>
      <c r="O133" s="4"/>
      <c r="P133" s="4"/>
      <c r="Q133" s="4"/>
      <c r="R133" s="4"/>
      <c r="S133" s="4"/>
      <c r="T133" s="4"/>
      <c r="U133" s="4"/>
    </row>
    <row r="134" spans="2:21" ht="12.75" customHeight="1">
      <c r="B134" s="4"/>
      <c r="C134" t="s">
        <v>1241</v>
      </c>
      <c r="D134" s="41"/>
      <c r="F134" s="4"/>
      <c r="G134" s="4"/>
      <c r="H134" s="4"/>
      <c r="I134" s="4"/>
      <c r="J134" s="4"/>
      <c r="K134" s="4"/>
      <c r="L134" s="4"/>
      <c r="M134" s="4"/>
      <c r="N134" s="4"/>
      <c r="O134" s="4"/>
      <c r="P134" s="4"/>
      <c r="Q134" s="4"/>
      <c r="R134" s="4"/>
      <c r="S134" s="4"/>
      <c r="T134" s="4"/>
      <c r="U134" s="4"/>
    </row>
    <row r="135" spans="2:21" ht="12.75" customHeight="1">
      <c r="B135" s="4"/>
      <c r="D135" s="4" t="s">
        <v>1176</v>
      </c>
      <c r="F135" s="4"/>
      <c r="G135" s="4"/>
      <c r="H135" s="4"/>
      <c r="I135" s="4"/>
      <c r="J135" s="4"/>
      <c r="K135" s="4"/>
      <c r="L135" s="4"/>
      <c r="M135" s="4"/>
      <c r="N135" s="4"/>
      <c r="O135" s="4"/>
      <c r="P135" s="4"/>
      <c r="Q135" s="4"/>
      <c r="R135" s="4"/>
      <c r="S135" s="4"/>
      <c r="T135" s="4"/>
      <c r="U135" s="4"/>
    </row>
    <row r="136" spans="2:21" ht="12.75" customHeight="1">
      <c r="B136" s="4"/>
      <c r="D136" t="s">
        <v>1177</v>
      </c>
      <c r="F136" s="4"/>
      <c r="G136" s="4"/>
      <c r="H136" s="4"/>
      <c r="I136" s="4"/>
      <c r="J136" s="4"/>
      <c r="K136" s="4"/>
      <c r="P136" s="4"/>
      <c r="Q136" s="4"/>
      <c r="R136" s="4"/>
      <c r="S136" s="4"/>
      <c r="T136" s="4"/>
      <c r="U136" s="4"/>
    </row>
    <row r="137" spans="2:21" ht="12.75" customHeight="1">
      <c r="C137" t="s">
        <v>1261</v>
      </c>
      <c r="J137" s="4"/>
    </row>
    <row r="138" spans="2:21" ht="12.75" customHeight="1">
      <c r="D138" t="s">
        <v>1187</v>
      </c>
    </row>
    <row r="139" spans="2:21" ht="12.75" customHeight="1">
      <c r="D139" s="41" t="s">
        <v>1244</v>
      </c>
    </row>
    <row r="140" spans="2:21" ht="12.75" customHeight="1">
      <c r="C140" t="s">
        <v>1262</v>
      </c>
      <c r="D140" s="4"/>
    </row>
    <row r="141" spans="2:21" ht="12.75" customHeight="1">
      <c r="D141" s="4" t="s">
        <v>1192</v>
      </c>
    </row>
    <row r="142" spans="2:21" ht="12.75" customHeight="1">
      <c r="D142" s="21" t="s">
        <v>1245</v>
      </c>
    </row>
    <row r="143" spans="2:21" ht="12.75" customHeight="1">
      <c r="D143" s="4" t="s">
        <v>1188</v>
      </c>
      <c r="O143" s="11"/>
    </row>
    <row r="144" spans="2:21" ht="12.75" customHeight="1">
      <c r="D144" s="4" t="s">
        <v>1189</v>
      </c>
      <c r="O144" s="11"/>
    </row>
    <row r="145" spans="3:15" ht="12.75" customHeight="1">
      <c r="D145" s="4" t="s">
        <v>1190</v>
      </c>
      <c r="L145" s="4"/>
      <c r="O145" s="11"/>
    </row>
    <row r="146" spans="3:15" ht="12.75" customHeight="1">
      <c r="D146" s="4" t="s">
        <v>1191</v>
      </c>
      <c r="L146" s="4"/>
      <c r="O146" s="11"/>
    </row>
    <row r="147" spans="3:15" ht="12.75" customHeight="1">
      <c r="D147" s="4" t="s">
        <v>1193</v>
      </c>
      <c r="L147" s="4"/>
      <c r="O147" s="11"/>
    </row>
    <row r="148" spans="3:15" ht="12.75" customHeight="1">
      <c r="D148" s="21" t="s">
        <v>1526</v>
      </c>
      <c r="L148" t="s">
        <v>183</v>
      </c>
      <c r="O148" s="11"/>
    </row>
    <row r="149" spans="3:15" ht="12.75" customHeight="1">
      <c r="C149" t="s">
        <v>1196</v>
      </c>
      <c r="O149" s="11"/>
    </row>
    <row r="150" spans="3:15" ht="12.75" customHeight="1">
      <c r="D150" s="21" t="s">
        <v>1194</v>
      </c>
      <c r="O150" s="11"/>
    </row>
    <row r="151" spans="3:15" ht="12.75" customHeight="1">
      <c r="D151" s="21" t="s">
        <v>1195</v>
      </c>
      <c r="O151" s="11"/>
    </row>
    <row r="152" spans="3:15" ht="12.75" customHeight="1">
      <c r="O152" s="11"/>
    </row>
    <row r="153" spans="3:15" ht="12.75" customHeight="1">
      <c r="C153" t="s">
        <v>1287</v>
      </c>
      <c r="O153" s="11"/>
    </row>
    <row r="154" spans="3:15" ht="12.75" customHeight="1">
      <c r="C154" t="s">
        <v>1288</v>
      </c>
      <c r="O154" s="11"/>
    </row>
    <row r="155" spans="3:15" ht="12.75" customHeight="1">
      <c r="O155" s="11"/>
    </row>
    <row r="156" spans="3:15" ht="12.75" customHeight="1">
      <c r="C156" t="s">
        <v>1269</v>
      </c>
      <c r="O156" s="11"/>
    </row>
    <row r="157" spans="3:15" ht="12.75" customHeight="1">
      <c r="C157" t="s">
        <v>1270</v>
      </c>
      <c r="O157" s="11"/>
    </row>
    <row r="158" spans="3:15" ht="12.75" customHeight="1">
      <c r="D158" t="s">
        <v>1515</v>
      </c>
      <c r="O158" s="11"/>
    </row>
    <row r="159" spans="3:15" ht="12.75" customHeight="1">
      <c r="D159" t="s">
        <v>43</v>
      </c>
      <c r="O159" s="11"/>
    </row>
    <row r="160" spans="3:15" ht="12.75" customHeight="1">
      <c r="D160" t="s">
        <v>1271</v>
      </c>
      <c r="O160" s="11"/>
    </row>
    <row r="161" spans="3:21" ht="12.75" customHeight="1">
      <c r="J161" s="7" t="s">
        <v>44</v>
      </c>
      <c r="L161" t="s">
        <v>1777</v>
      </c>
      <c r="O161" s="11"/>
    </row>
    <row r="162" spans="3:21" ht="12.75" customHeight="1">
      <c r="C162" t="s">
        <v>1356</v>
      </c>
      <c r="J162" s="7"/>
      <c r="O162" s="11"/>
    </row>
    <row r="163" spans="3:21" ht="12.75" customHeight="1">
      <c r="D163" s="41" t="s">
        <v>1313</v>
      </c>
      <c r="O163" s="11"/>
    </row>
    <row r="164" spans="3:21" ht="12.75" customHeight="1">
      <c r="C164" t="s">
        <v>1283</v>
      </c>
      <c r="D164" s="25"/>
      <c r="O164" s="11"/>
    </row>
    <row r="165" spans="3:21" ht="12.75" customHeight="1">
      <c r="D165" s="4" t="s">
        <v>1284</v>
      </c>
      <c r="O165" s="11"/>
    </row>
    <row r="166" spans="3:21" ht="12.75" customHeight="1">
      <c r="D166" s="4" t="s">
        <v>1292</v>
      </c>
      <c r="O166" s="11"/>
    </row>
    <row r="167" spans="3:21" ht="12.75" customHeight="1">
      <c r="C167" t="s">
        <v>1289</v>
      </c>
      <c r="D167" s="21"/>
      <c r="O167" s="11"/>
    </row>
    <row r="168" spans="3:21" ht="12.75" customHeight="1">
      <c r="D168" s="4" t="s">
        <v>1620</v>
      </c>
      <c r="O168" s="11"/>
      <c r="U168" s="4"/>
    </row>
    <row r="169" spans="3:21" ht="12.75" customHeight="1">
      <c r="D169" s="4" t="s">
        <v>1280</v>
      </c>
      <c r="O169" s="11"/>
      <c r="U169" s="4"/>
    </row>
    <row r="170" spans="3:21" ht="12.75" customHeight="1">
      <c r="C170" t="s">
        <v>1612</v>
      </c>
      <c r="D170" s="4"/>
      <c r="O170" s="11"/>
      <c r="U170" s="4"/>
    </row>
    <row r="171" spans="3:21" ht="12.75" customHeight="1">
      <c r="C171" t="s">
        <v>1607</v>
      </c>
      <c r="D171" s="4"/>
      <c r="O171" s="11"/>
      <c r="U171" s="4"/>
    </row>
    <row r="172" spans="3:21" ht="12.75" customHeight="1">
      <c r="D172" s="4" t="s">
        <v>1611</v>
      </c>
      <c r="O172" s="11"/>
    </row>
    <row r="173" spans="3:21" ht="12.75" customHeight="1">
      <c r="D173" s="4" t="s">
        <v>1291</v>
      </c>
      <c r="O173" s="11"/>
    </row>
    <row r="174" spans="3:21" ht="12.75" customHeight="1">
      <c r="D174" s="41" t="s">
        <v>1346</v>
      </c>
      <c r="G174" s="4"/>
      <c r="O174" s="11"/>
      <c r="T174" s="4"/>
    </row>
    <row r="175" spans="3:21" ht="12.75" customHeight="1">
      <c r="D175" s="41" t="s">
        <v>1347</v>
      </c>
      <c r="K175" s="4"/>
      <c r="O175" s="11"/>
      <c r="T175" s="4"/>
    </row>
    <row r="176" spans="3:21" ht="12.75" customHeight="1">
      <c r="C176" t="s">
        <v>1290</v>
      </c>
      <c r="K176" s="4"/>
      <c r="O176" s="11"/>
      <c r="T176" s="4"/>
    </row>
    <row r="177" spans="3:26" ht="12.75" customHeight="1">
      <c r="D177" s="4" t="s">
        <v>1348</v>
      </c>
      <c r="K177" s="4"/>
      <c r="O177" s="11"/>
      <c r="T177" s="4"/>
    </row>
    <row r="178" spans="3:26" ht="12.75" customHeight="1">
      <c r="D178" s="4" t="s">
        <v>1340</v>
      </c>
      <c r="K178" s="4"/>
      <c r="L178" s="4"/>
      <c r="O178" s="11"/>
      <c r="T178" s="4"/>
    </row>
    <row r="179" spans="3:26" ht="12.75" customHeight="1">
      <c r="D179" s="4" t="s">
        <v>1609</v>
      </c>
      <c r="K179" s="4"/>
      <c r="L179" s="4"/>
      <c r="O179" s="11"/>
      <c r="T179" s="4"/>
    </row>
    <row r="180" spans="3:26" ht="12.75" customHeight="1">
      <c r="D180" s="4" t="s">
        <v>1610</v>
      </c>
      <c r="K180" s="4"/>
      <c r="L180" s="4"/>
      <c r="O180" s="11"/>
      <c r="T180" s="4"/>
    </row>
    <row r="181" spans="3:26" ht="12.75" customHeight="1">
      <c r="C181" t="s">
        <v>1281</v>
      </c>
      <c r="D181" s="4"/>
      <c r="K181" s="4"/>
      <c r="O181" s="11"/>
      <c r="T181" s="4"/>
    </row>
    <row r="182" spans="3:26" ht="12.75" customHeight="1">
      <c r="D182" s="4" t="s">
        <v>1293</v>
      </c>
      <c r="K182" s="4"/>
      <c r="O182" s="11"/>
      <c r="T182" s="4"/>
    </row>
    <row r="183" spans="3:26" ht="12.75" customHeight="1">
      <c r="D183" s="21" t="s">
        <v>1630</v>
      </c>
      <c r="K183" s="4"/>
      <c r="O183" s="11"/>
      <c r="T183" s="4"/>
    </row>
    <row r="184" spans="3:26" ht="12.75" customHeight="1">
      <c r="C184" t="s">
        <v>1608</v>
      </c>
      <c r="D184" s="21"/>
      <c r="K184" s="4"/>
      <c r="O184" s="11"/>
      <c r="T184" s="4"/>
    </row>
    <row r="185" spans="3:26" ht="12.75" customHeight="1">
      <c r="D185" t="s">
        <v>1349</v>
      </c>
      <c r="K185" s="4"/>
      <c r="O185" s="11"/>
      <c r="T185" s="4"/>
      <c r="Z185" s="5"/>
    </row>
    <row r="186" spans="3:26" ht="12.75" customHeight="1">
      <c r="D186" t="s">
        <v>1350</v>
      </c>
      <c r="K186" s="4"/>
      <c r="O186" s="11"/>
      <c r="T186" s="4"/>
      <c r="Z186" s="5"/>
    </row>
    <row r="187" spans="3:26" ht="12.75" customHeight="1">
      <c r="D187" t="s">
        <v>1351</v>
      </c>
      <c r="K187" s="4"/>
      <c r="O187" s="11"/>
      <c r="Z187" s="5"/>
    </row>
    <row r="188" spans="3:26" ht="12.75" customHeight="1">
      <c r="D188" t="s">
        <v>1352</v>
      </c>
      <c r="K188" s="4"/>
      <c r="O188" s="11"/>
      <c r="Z188" s="5"/>
    </row>
    <row r="189" spans="3:26" ht="12.75" customHeight="1">
      <c r="D189" t="s">
        <v>1341</v>
      </c>
      <c r="K189" s="4"/>
      <c r="O189" s="11"/>
      <c r="Z189" s="4"/>
    </row>
    <row r="190" spans="3:26" ht="12.75" customHeight="1">
      <c r="C190" t="s">
        <v>1342</v>
      </c>
      <c r="K190" s="4"/>
      <c r="O190" s="11"/>
      <c r="T190" s="4"/>
      <c r="U190" s="4"/>
      <c r="Z190" s="4"/>
    </row>
    <row r="191" spans="3:26" ht="12.75" customHeight="1">
      <c r="D191" t="s">
        <v>1343</v>
      </c>
      <c r="K191" s="4"/>
      <c r="O191" s="11"/>
      <c r="T191" s="4"/>
      <c r="U191" s="4"/>
    </row>
    <row r="192" spans="3:26" ht="12.75" customHeight="1">
      <c r="D192" t="s">
        <v>1344</v>
      </c>
      <c r="K192" s="4"/>
      <c r="O192" s="11"/>
      <c r="T192" s="4"/>
      <c r="U192" s="4"/>
      <c r="Z192" s="4"/>
    </row>
    <row r="193" spans="3:26" ht="12.75" customHeight="1">
      <c r="D193" t="s">
        <v>1613</v>
      </c>
      <c r="O193" s="11"/>
      <c r="T193" s="4"/>
      <c r="U193" s="4"/>
      <c r="Z193" s="4"/>
    </row>
    <row r="194" spans="3:26" ht="12.75" customHeight="1">
      <c r="D194" t="s">
        <v>1614</v>
      </c>
      <c r="O194" s="11"/>
    </row>
    <row r="195" spans="3:26" ht="12.75" customHeight="1">
      <c r="D195" t="s">
        <v>1615</v>
      </c>
      <c r="O195" s="11"/>
    </row>
    <row r="196" spans="3:26" ht="12.75" customHeight="1">
      <c r="D196" t="s">
        <v>1616</v>
      </c>
      <c r="O196" s="11"/>
    </row>
    <row r="197" spans="3:26" ht="12.75" customHeight="1">
      <c r="D197" t="s">
        <v>1617</v>
      </c>
      <c r="O197" s="11"/>
    </row>
    <row r="198" spans="3:26" ht="12.75" customHeight="1">
      <c r="D198" s="4" t="s">
        <v>1618</v>
      </c>
      <c r="O198" s="11"/>
    </row>
    <row r="199" spans="3:26" ht="12.75" customHeight="1">
      <c r="D199" s="4" t="s">
        <v>1619</v>
      </c>
      <c r="O199" s="11"/>
    </row>
    <row r="200" spans="3:26" ht="12.75" customHeight="1">
      <c r="D200" s="4" t="s">
        <v>1625</v>
      </c>
      <c r="O200" s="11"/>
    </row>
    <row r="201" spans="3:26" ht="12.75" customHeight="1">
      <c r="D201" t="s">
        <v>1294</v>
      </c>
      <c r="O201" s="11"/>
    </row>
    <row r="202" spans="3:26" ht="12.75" customHeight="1">
      <c r="D202" t="s">
        <v>1626</v>
      </c>
      <c r="O202" s="11"/>
      <c r="S202" s="12"/>
    </row>
    <row r="203" spans="3:26" ht="12.75" customHeight="1">
      <c r="D203" t="s">
        <v>1627</v>
      </c>
      <c r="O203" s="11"/>
      <c r="S203" s="12"/>
    </row>
    <row r="204" spans="3:26" ht="12.75" customHeight="1">
      <c r="C204" t="s">
        <v>1622</v>
      </c>
      <c r="D204" s="21"/>
      <c r="O204" s="11"/>
    </row>
    <row r="205" spans="3:26" ht="12.75" customHeight="1">
      <c r="D205" s="41" t="s">
        <v>1643</v>
      </c>
      <c r="O205" s="11"/>
    </row>
    <row r="206" spans="3:26" ht="12.75" customHeight="1">
      <c r="C206" t="s">
        <v>1003</v>
      </c>
      <c r="O206" s="11"/>
    </row>
    <row r="207" spans="3:26" ht="12.75" customHeight="1">
      <c r="D207" s="4" t="s">
        <v>1644</v>
      </c>
      <c r="O207" s="11"/>
    </row>
    <row r="208" spans="3:26" ht="12.75" customHeight="1">
      <c r="C208" t="s">
        <v>1623</v>
      </c>
      <c r="O208" s="11"/>
    </row>
    <row r="209" spans="3:39" ht="12.75" customHeight="1">
      <c r="D209" s="4" t="s">
        <v>1282</v>
      </c>
      <c r="O209" s="11"/>
    </row>
    <row r="210" spans="3:39" ht="12.75" customHeight="1">
      <c r="C210" t="s">
        <v>1624</v>
      </c>
      <c r="D210" s="4"/>
      <c r="O210" s="11"/>
    </row>
    <row r="211" spans="3:39" ht="12.75" customHeight="1">
      <c r="D211" s="4" t="s">
        <v>1629</v>
      </c>
      <c r="O211" s="11"/>
    </row>
    <row r="212" spans="3:39" ht="12.75" customHeight="1">
      <c r="C212" t="s">
        <v>1628</v>
      </c>
      <c r="D212" s="21"/>
      <c r="O212" s="11"/>
    </row>
    <row r="213" spans="3:39" ht="12.75" customHeight="1">
      <c r="D213" s="4" t="s">
        <v>1645</v>
      </c>
      <c r="O213" s="11"/>
    </row>
    <row r="214" spans="3:39" ht="12.75" customHeight="1">
      <c r="D214" s="21" t="s">
        <v>1651</v>
      </c>
      <c r="O214" s="11"/>
      <c r="AM214" s="4"/>
    </row>
    <row r="215" spans="3:39" ht="12.75" customHeight="1">
      <c r="C215" t="s">
        <v>1604</v>
      </c>
      <c r="O215" s="11"/>
      <c r="AM215" s="4"/>
    </row>
    <row r="216" spans="3:39" ht="12.75" customHeight="1">
      <c r="D216" s="4" t="s">
        <v>1302</v>
      </c>
      <c r="O216" s="11"/>
      <c r="AM216" s="4"/>
    </row>
    <row r="217" spans="3:39" ht="12.75" customHeight="1">
      <c r="C217" t="s">
        <v>1298</v>
      </c>
      <c r="O217" s="11"/>
      <c r="AM217" s="4"/>
    </row>
    <row r="218" spans="3:39" ht="12.75" customHeight="1">
      <c r="C218" t="s">
        <v>1297</v>
      </c>
      <c r="O218" s="11"/>
    </row>
    <row r="219" spans="3:39" ht="12.75" customHeight="1">
      <c r="D219" s="4" t="s">
        <v>1631</v>
      </c>
      <c r="O219" s="11"/>
    </row>
    <row r="220" spans="3:39" ht="12.75" customHeight="1">
      <c r="D220" s="21" t="s">
        <v>1632</v>
      </c>
      <c r="O220" s="11"/>
    </row>
    <row r="221" spans="3:39" ht="12.75" customHeight="1">
      <c r="D221" s="21" t="s">
        <v>1643</v>
      </c>
      <c r="O221" s="11"/>
    </row>
    <row r="222" spans="3:39" ht="12.75" customHeight="1">
      <c r="D222" s="41" t="s">
        <v>1652</v>
      </c>
      <c r="J222" s="4"/>
      <c r="O222" s="11"/>
    </row>
    <row r="223" spans="3:39" ht="12.75" customHeight="1">
      <c r="C223" t="s">
        <v>1315</v>
      </c>
      <c r="O223" s="11"/>
    </row>
    <row r="224" spans="3:39" ht="12.75" customHeight="1">
      <c r="D224" s="4" t="s">
        <v>1295</v>
      </c>
      <c r="G224" s="21"/>
      <c r="O224" s="11"/>
    </row>
    <row r="225" spans="3:42" ht="12.75" customHeight="1">
      <c r="C225" t="s">
        <v>1353</v>
      </c>
      <c r="D225" s="21"/>
      <c r="G225" s="21"/>
      <c r="O225" s="11"/>
    </row>
    <row r="226" spans="3:42" ht="12.75" customHeight="1">
      <c r="D226" s="41" t="s">
        <v>1861</v>
      </c>
      <c r="G226" s="4"/>
      <c r="O226" s="11"/>
    </row>
    <row r="227" spans="3:42" ht="12.75" customHeight="1">
      <c r="D227" s="41" t="s">
        <v>1862</v>
      </c>
      <c r="O227" s="11"/>
    </row>
    <row r="228" spans="3:42" ht="12.75" customHeight="1">
      <c r="C228" t="s">
        <v>1314</v>
      </c>
      <c r="D228" s="21"/>
      <c r="O228" s="11"/>
    </row>
    <row r="229" spans="3:42" ht="12.75" customHeight="1">
      <c r="C229" t="s">
        <v>1316</v>
      </c>
      <c r="L229" s="25" t="s">
        <v>1319</v>
      </c>
      <c r="O229" s="11"/>
    </row>
    <row r="230" spans="3:42" ht="12.75" customHeight="1">
      <c r="D230" s="3" t="s">
        <v>1946</v>
      </c>
      <c r="O230" s="11"/>
    </row>
    <row r="231" spans="3:42" ht="12.75" customHeight="1">
      <c r="D231" s="21" t="s">
        <v>1947</v>
      </c>
      <c r="O231" s="11"/>
    </row>
    <row r="232" spans="3:42" ht="12.75" customHeight="1">
      <c r="C232" t="s">
        <v>1301</v>
      </c>
      <c r="O232" s="11"/>
    </row>
    <row r="233" spans="3:42" ht="12.75" customHeight="1">
      <c r="D233" s="3" t="s">
        <v>1948</v>
      </c>
      <c r="F233" s="4"/>
      <c r="O233" s="11"/>
    </row>
    <row r="234" spans="3:42" ht="12.75" customHeight="1">
      <c r="D234" s="21" t="s">
        <v>1949</v>
      </c>
      <c r="F234" s="4"/>
      <c r="O234" s="11"/>
      <c r="AK234" s="30"/>
      <c r="AL234" s="30"/>
      <c r="AM234" s="30"/>
      <c r="AN234" s="30"/>
      <c r="AO234" s="30"/>
      <c r="AP234" s="30"/>
    </row>
    <row r="235" spans="3:42" ht="12.75" customHeight="1">
      <c r="C235" t="s">
        <v>1621</v>
      </c>
      <c r="F235" s="4"/>
      <c r="O235" s="11"/>
      <c r="AK235" s="4"/>
      <c r="AL235" s="4"/>
      <c r="AM235" s="4"/>
      <c r="AN235" s="4"/>
      <c r="AO235" s="4"/>
      <c r="AP235" s="4"/>
    </row>
    <row r="236" spans="3:42" ht="12.75" customHeight="1">
      <c r="O236" s="11"/>
      <c r="AK236" s="4"/>
      <c r="AL236" s="4"/>
      <c r="AM236" s="4"/>
      <c r="AN236" s="4"/>
      <c r="AO236" s="4"/>
      <c r="AP236" s="4"/>
    </row>
    <row r="237" spans="3:42" ht="12.75" customHeight="1">
      <c r="C237" t="s">
        <v>48</v>
      </c>
      <c r="O237" s="11"/>
      <c r="AK237" s="4"/>
      <c r="AL237" s="4"/>
      <c r="AM237" s="4"/>
      <c r="AN237" s="4"/>
      <c r="AO237" s="4"/>
      <c r="AP237" s="4"/>
    </row>
    <row r="238" spans="3:42" ht="12.75" customHeight="1">
      <c r="D238" s="21" t="s">
        <v>50</v>
      </c>
      <c r="O238" s="11"/>
      <c r="AK238" s="4"/>
      <c r="AL238" s="4"/>
      <c r="AM238" s="4"/>
      <c r="AN238" s="4"/>
      <c r="AO238" s="4"/>
      <c r="AP238" s="4"/>
    </row>
    <row r="239" spans="3:42" ht="12.75" customHeight="1">
      <c r="D239" s="21" t="s">
        <v>1317</v>
      </c>
      <c r="O239" s="11"/>
      <c r="AK239" s="4"/>
      <c r="AL239" s="4"/>
      <c r="AM239" s="4"/>
      <c r="AN239" s="4"/>
      <c r="AO239" s="4"/>
      <c r="AP239" s="4"/>
    </row>
    <row r="240" spans="3:42" ht="12.75" customHeight="1">
      <c r="D240" s="21" t="s">
        <v>1318</v>
      </c>
      <c r="O240" s="11"/>
      <c r="AK240" s="4"/>
      <c r="AL240" s="4"/>
      <c r="AM240" s="4"/>
      <c r="AN240" s="4"/>
      <c r="AO240" s="4"/>
      <c r="AP240" s="4"/>
    </row>
    <row r="241" spans="12:42" ht="12.75" customHeight="1">
      <c r="L241" s="4" t="s">
        <v>1740</v>
      </c>
      <c r="M241" s="4"/>
      <c r="N241" s="12" t="s">
        <v>263</v>
      </c>
      <c r="R241" s="4"/>
      <c r="AK241" s="4"/>
      <c r="AL241" s="4"/>
      <c r="AM241" s="4"/>
      <c r="AN241" s="4"/>
      <c r="AO241" s="4"/>
      <c r="AP241" s="4"/>
    </row>
    <row r="242" spans="12:42" ht="12.75" customHeight="1">
      <c r="M242" s="4"/>
      <c r="N242" s="6" t="s">
        <v>272</v>
      </c>
      <c r="R242" s="4"/>
      <c r="AK242" s="4"/>
      <c r="AL242" s="4"/>
      <c r="AM242" s="4"/>
      <c r="AN242" s="4"/>
      <c r="AO242" s="4"/>
      <c r="AP242" s="4"/>
    </row>
    <row r="243" spans="12:42" ht="12.75" customHeight="1">
      <c r="L243" s="12" t="s">
        <v>138</v>
      </c>
      <c r="M243" s="84">
        <v>6.2229999999999999</v>
      </c>
      <c r="N243" s="12">
        <v>6.2229999999999999</v>
      </c>
      <c r="R243" s="5"/>
      <c r="AK243" s="4"/>
      <c r="AL243" s="4"/>
      <c r="AM243" s="4"/>
      <c r="AN243" s="4"/>
      <c r="AO243" s="4"/>
      <c r="AP243" s="4"/>
    </row>
    <row r="244" spans="12:42" ht="12.75" customHeight="1">
      <c r="L244" s="12" t="s">
        <v>139</v>
      </c>
      <c r="M244" s="84">
        <v>-1</v>
      </c>
      <c r="N244" s="67">
        <v>-1</v>
      </c>
      <c r="R244" s="5"/>
      <c r="AK244" s="4"/>
      <c r="AL244" s="4"/>
      <c r="AM244" s="4"/>
      <c r="AN244" s="4"/>
      <c r="AO244" s="4"/>
      <c r="AP244" s="4"/>
    </row>
    <row r="245" spans="12:42" ht="12.75" customHeight="1">
      <c r="L245" s="12" t="s">
        <v>140</v>
      </c>
      <c r="M245" s="84">
        <v>2.3441974E-4</v>
      </c>
      <c r="N245" s="82" t="s">
        <v>1470</v>
      </c>
      <c r="R245" s="5"/>
      <c r="AK245" s="4"/>
      <c r="AL245" s="4"/>
      <c r="AM245" s="4"/>
      <c r="AN245" s="4"/>
      <c r="AO245" s="4"/>
      <c r="AP245" s="4"/>
    </row>
    <row r="246" spans="12:42" ht="12.75" customHeight="1">
      <c r="L246" s="12" t="s">
        <v>141</v>
      </c>
      <c r="M246" s="84">
        <v>1.1305157E-6</v>
      </c>
      <c r="N246" s="82" t="s">
        <v>1471</v>
      </c>
      <c r="R246" s="4"/>
      <c r="AK246" s="4"/>
      <c r="AL246" s="4"/>
      <c r="AM246" s="4"/>
      <c r="AN246" s="4"/>
      <c r="AO246" s="4"/>
      <c r="AP246" s="4"/>
    </row>
    <row r="247" spans="12:42" ht="12.75" customHeight="1">
      <c r="L247" s="12" t="s">
        <v>142</v>
      </c>
      <c r="M247" s="84">
        <v>5.6281083999999998E-9</v>
      </c>
      <c r="N247" s="82" t="s">
        <v>1472</v>
      </c>
      <c r="P247" s="30"/>
      <c r="R247" s="4"/>
      <c r="S247" s="30"/>
      <c r="T247" s="30"/>
      <c r="U247" s="30"/>
      <c r="V247" s="30"/>
      <c r="W247" s="30"/>
      <c r="X247" s="30"/>
      <c r="Y247" s="30"/>
      <c r="Z247" s="30"/>
      <c r="AK247" s="4"/>
      <c r="AL247" s="4"/>
      <c r="AM247" s="4"/>
      <c r="AN247" s="4"/>
      <c r="AO247" s="4"/>
      <c r="AP247" s="4"/>
    </row>
    <row r="248" spans="12:42" ht="12.75" customHeight="1">
      <c r="L248" s="12" t="s">
        <v>143</v>
      </c>
      <c r="M248" s="84">
        <v>2.8992211000000001E-11</v>
      </c>
      <c r="N248" s="82" t="s">
        <v>1473</v>
      </c>
      <c r="P248" s="22"/>
      <c r="R248" s="4"/>
      <c r="S248" s="4"/>
      <c r="T248" s="4"/>
      <c r="U248" s="4"/>
      <c r="V248" s="4"/>
      <c r="W248" s="4"/>
      <c r="X248" s="4"/>
      <c r="Y248" s="4"/>
      <c r="Z248" s="4"/>
      <c r="AK248" s="4"/>
      <c r="AL248" s="4"/>
      <c r="AM248" s="4"/>
      <c r="AN248" s="4"/>
      <c r="AO248" s="4"/>
      <c r="AP248" s="4"/>
    </row>
    <row r="249" spans="12:42" ht="12.75" customHeight="1">
      <c r="L249" s="12" t="s">
        <v>1304</v>
      </c>
      <c r="M249" s="84">
        <v>1</v>
      </c>
      <c r="N249" s="12">
        <v>1</v>
      </c>
      <c r="AK249" s="4"/>
      <c r="AL249" s="4"/>
      <c r="AM249" s="4"/>
      <c r="AN249" s="4"/>
      <c r="AO249" s="4"/>
      <c r="AP249" s="4"/>
    </row>
    <row r="250" spans="12:42" ht="12.75" customHeight="1">
      <c r="L250" s="12" t="s">
        <v>1305</v>
      </c>
      <c r="M250" s="88">
        <v>1</v>
      </c>
      <c r="N250" s="12">
        <v>1</v>
      </c>
      <c r="R250" s="4"/>
      <c r="AK250" s="4"/>
      <c r="AL250" s="4"/>
      <c r="AM250" s="4"/>
      <c r="AN250" s="4"/>
      <c r="AO250" s="4"/>
      <c r="AP250" s="4"/>
    </row>
    <row r="251" spans="12:42" ht="12.75" customHeight="1">
      <c r="L251" s="12" t="s">
        <v>1306</v>
      </c>
      <c r="M251" s="84">
        <v>-0.5</v>
      </c>
      <c r="N251" s="12">
        <v>-0.5</v>
      </c>
      <c r="R251" s="4"/>
      <c r="AK251" s="4"/>
      <c r="AL251" s="4"/>
      <c r="AM251" s="4"/>
      <c r="AN251" s="4"/>
      <c r="AO251" s="4"/>
      <c r="AP251" s="4"/>
    </row>
    <row r="252" spans="12:42" ht="12.75" customHeight="1">
      <c r="L252" s="12" t="s">
        <v>1307</v>
      </c>
      <c r="M252" s="84">
        <v>0.5</v>
      </c>
      <c r="N252" s="12">
        <v>0.5</v>
      </c>
      <c r="Q252" s="4"/>
      <c r="AK252" s="4"/>
      <c r="AL252" s="4"/>
      <c r="AM252" s="4"/>
      <c r="AN252" s="4"/>
      <c r="AO252" s="4"/>
      <c r="AP252" s="4"/>
    </row>
    <row r="253" spans="12:42" ht="12.75" customHeight="1">
      <c r="L253" s="12" t="s">
        <v>1334</v>
      </c>
      <c r="M253">
        <f>ABS(M252)/ABS(M250)</f>
        <v>0.5</v>
      </c>
      <c r="AK253" s="4"/>
      <c r="AL253" s="4"/>
      <c r="AM253" s="4"/>
      <c r="AN253" s="4"/>
      <c r="AO253" s="4"/>
      <c r="AP253" s="4"/>
    </row>
    <row r="254" spans="12:42" ht="12.75" customHeight="1">
      <c r="L254" s="2" t="s">
        <v>1323</v>
      </c>
      <c r="M254">
        <f>M243-M249*M250-M251*M252</f>
        <v>5.4729999999999999</v>
      </c>
      <c r="N254" s="4" t="s">
        <v>1242</v>
      </c>
      <c r="AK254" s="4"/>
      <c r="AL254" s="4"/>
      <c r="AM254" s="4"/>
      <c r="AN254" s="4"/>
      <c r="AO254" s="4"/>
      <c r="AP254" s="4"/>
    </row>
    <row r="255" spans="12:42" ht="12.75" customHeight="1">
      <c r="L255" s="12" t="s">
        <v>1324</v>
      </c>
      <c r="M255">
        <f>(M249^2+M251^2)/M254^2</f>
        <v>4.1731031218183216E-2</v>
      </c>
      <c r="N255" t="s">
        <v>1308</v>
      </c>
      <c r="AK255" s="4"/>
      <c r="AL255" s="4"/>
      <c r="AM255" s="4"/>
      <c r="AN255" s="4"/>
      <c r="AO255" s="4"/>
      <c r="AP255" s="4"/>
    </row>
    <row r="256" spans="12:42" ht="12.75" customHeight="1">
      <c r="L256" s="12" t="s">
        <v>1325</v>
      </c>
      <c r="M256">
        <f>M254*M255/(1+SQRT(1-(1+M244+M250^2+M252^2)*M255))</f>
        <v>0.1157263601349915</v>
      </c>
      <c r="N256" t="s">
        <v>1309</v>
      </c>
      <c r="AK256" s="4"/>
      <c r="AL256" s="4"/>
      <c r="AM256" s="4"/>
      <c r="AN256" s="4"/>
      <c r="AO256" s="4"/>
      <c r="AP256" s="4"/>
    </row>
    <row r="257" spans="12:42" ht="12.75" customHeight="1">
      <c r="L257" s="2" t="s">
        <v>1326</v>
      </c>
      <c r="M257">
        <f>M250*M256+M249</f>
        <v>1.1157263601349916</v>
      </c>
      <c r="N257" s="4" t="s">
        <v>1194</v>
      </c>
      <c r="AK257" s="4"/>
      <c r="AL257" s="4"/>
      <c r="AM257" s="4"/>
      <c r="AN257" s="4"/>
      <c r="AO257" s="4"/>
      <c r="AP257" s="4"/>
    </row>
    <row r="258" spans="12:42" ht="12.75" customHeight="1">
      <c r="L258" s="2" t="s">
        <v>1327</v>
      </c>
      <c r="M258">
        <f>M252*M256+M251</f>
        <v>-0.44213681993250425</v>
      </c>
      <c r="N258" s="4" t="s">
        <v>1195</v>
      </c>
      <c r="AK258" s="4"/>
      <c r="AL258" s="4"/>
      <c r="AM258" s="4"/>
      <c r="AN258" s="4"/>
      <c r="AO258" s="4"/>
      <c r="AP258" s="4"/>
    </row>
    <row r="259" spans="12:42" ht="12.75" customHeight="1">
      <c r="L259" s="30" t="s">
        <v>150</v>
      </c>
      <c r="M259" s="30">
        <v>0</v>
      </c>
      <c r="N259" s="30">
        <v>1</v>
      </c>
      <c r="O259" s="30">
        <v>2</v>
      </c>
      <c r="P259" s="30">
        <v>3</v>
      </c>
      <c r="Q259" s="30">
        <v>4</v>
      </c>
      <c r="R259" s="30">
        <v>5</v>
      </c>
      <c r="S259" s="30">
        <v>6</v>
      </c>
      <c r="T259" s="30">
        <v>7</v>
      </c>
      <c r="U259" s="30">
        <v>8</v>
      </c>
      <c r="V259" s="30">
        <v>9</v>
      </c>
      <c r="W259" s="30">
        <v>10</v>
      </c>
      <c r="X259" s="30"/>
      <c r="Y259" s="30"/>
      <c r="Z259" s="30"/>
      <c r="AK259" s="4"/>
      <c r="AL259" s="4"/>
      <c r="AM259" s="4"/>
      <c r="AN259" s="4"/>
      <c r="AO259" s="4"/>
      <c r="AP259" s="4"/>
    </row>
    <row r="260" spans="12:42" ht="12.75" customHeight="1">
      <c r="L260" s="12" t="s">
        <v>1310</v>
      </c>
      <c r="M260">
        <f>M257</f>
        <v>1.1157263601349916</v>
      </c>
      <c r="N260" s="4">
        <f t="shared" ref="N260:W260" si="0">IF($M250*$M250&gt;=$M252*$M252,M260-M269,$M250/$M252*(N261-$M251)+$M249)</f>
        <v>1.1162991214916196</v>
      </c>
      <c r="O260" s="4">
        <f t="shared" si="0"/>
        <v>1.1162991606535198</v>
      </c>
      <c r="P260" s="4">
        <f t="shared" si="0"/>
        <v>1.11629916065352</v>
      </c>
      <c r="Q260" s="4">
        <f t="shared" si="0"/>
        <v>1.11629916065352</v>
      </c>
      <c r="R260" s="4">
        <f t="shared" si="0"/>
        <v>1.11629916065352</v>
      </c>
      <c r="S260" s="4">
        <f t="shared" si="0"/>
        <v>1.11629916065352</v>
      </c>
      <c r="T260" s="4">
        <f t="shared" si="0"/>
        <v>1.11629916065352</v>
      </c>
      <c r="U260" s="4">
        <f t="shared" si="0"/>
        <v>1.11629916065352</v>
      </c>
      <c r="V260" s="4">
        <f t="shared" si="0"/>
        <v>1.11629916065352</v>
      </c>
      <c r="W260" s="4">
        <f t="shared" si="0"/>
        <v>1.11629916065352</v>
      </c>
      <c r="X260" s="4"/>
      <c r="Y260" s="4"/>
      <c r="Z260" s="4"/>
      <c r="AK260" s="4"/>
      <c r="AL260" s="4"/>
      <c r="AM260" s="4"/>
      <c r="AN260" s="4"/>
      <c r="AO260" s="4"/>
      <c r="AP260" s="4"/>
    </row>
    <row r="261" spans="12:42" ht="12.75" customHeight="1">
      <c r="L261" s="12" t="s">
        <v>1311</v>
      </c>
      <c r="M261">
        <f>M258</f>
        <v>-0.44213681993250425</v>
      </c>
      <c r="N261">
        <f t="shared" ref="N261:W261" si="1">IF($M250*$M250&gt;=$M252*$M252,$M252/$M250*(N260-$M249)+$M251,M261-M273)</f>
        <v>-0.44185043925419021</v>
      </c>
      <c r="O261">
        <f t="shared" si="1"/>
        <v>-0.44185041967324012</v>
      </c>
      <c r="P261">
        <f t="shared" si="1"/>
        <v>-0.44185041967324001</v>
      </c>
      <c r="Q261">
        <f t="shared" si="1"/>
        <v>-0.44185041967324001</v>
      </c>
      <c r="R261">
        <f t="shared" si="1"/>
        <v>-0.44185041967324001</v>
      </c>
      <c r="S261">
        <f t="shared" si="1"/>
        <v>-0.44185041967324001</v>
      </c>
      <c r="T261">
        <f t="shared" si="1"/>
        <v>-0.44185041967324001</v>
      </c>
      <c r="U261">
        <f t="shared" si="1"/>
        <v>-0.44185041967324001</v>
      </c>
      <c r="V261">
        <f t="shared" si="1"/>
        <v>-0.44185041967324001</v>
      </c>
      <c r="W261">
        <f t="shared" si="1"/>
        <v>-0.44185041967324001</v>
      </c>
      <c r="AK261" s="4"/>
      <c r="AL261" s="4"/>
      <c r="AM261" s="4"/>
      <c r="AN261" s="4"/>
      <c r="AO261" s="4"/>
      <c r="AP261" s="4"/>
    </row>
    <row r="262" spans="12:42" ht="12.75" customHeight="1">
      <c r="L262" s="12" t="s">
        <v>1335</v>
      </c>
      <c r="M262">
        <f t="shared" ref="M262:W262" si="2">M263/($M243+$M264)+$M245*M263^2+$M246*M263^3+$M247*M263^4+$M248*M263^5</f>
        <v>0.11621607834063578</v>
      </c>
      <c r="N262">
        <f t="shared" si="2"/>
        <v>0.11629915497096135</v>
      </c>
      <c r="O262">
        <f t="shared" si="2"/>
        <v>0.11629916065351986</v>
      </c>
      <c r="P262">
        <f t="shared" si="2"/>
        <v>0.11629916065351992</v>
      </c>
      <c r="Q262">
        <f t="shared" si="2"/>
        <v>0.11629916065351992</v>
      </c>
      <c r="R262">
        <f t="shared" si="2"/>
        <v>0.11629916065351992</v>
      </c>
      <c r="S262">
        <f t="shared" si="2"/>
        <v>0.11629916065351992</v>
      </c>
      <c r="T262">
        <f t="shared" si="2"/>
        <v>0.11629916065351992</v>
      </c>
      <c r="U262">
        <f t="shared" si="2"/>
        <v>0.11629916065351992</v>
      </c>
      <c r="V262">
        <f t="shared" si="2"/>
        <v>0.11629916065351992</v>
      </c>
      <c r="W262">
        <f t="shared" si="2"/>
        <v>0.11629916065351992</v>
      </c>
      <c r="X262" t="s">
        <v>1336</v>
      </c>
      <c r="AK262" s="4"/>
      <c r="AL262" s="4"/>
      <c r="AM262" s="4"/>
      <c r="AN262" s="4"/>
      <c r="AO262" s="4"/>
      <c r="AP262" s="4"/>
    </row>
    <row r="263" spans="12:42" ht="12.75" customHeight="1">
      <c r="L263" s="2" t="s">
        <v>1320</v>
      </c>
      <c r="M263">
        <f t="shared" ref="M263:W263" si="3">M260^2+M261^2</f>
        <v>1.4403302782401046</v>
      </c>
      <c r="N263">
        <f t="shared" si="3"/>
        <v>1.4413555393120825</v>
      </c>
      <c r="O263">
        <f t="shared" si="3"/>
        <v>1.441355609441171</v>
      </c>
      <c r="P263">
        <f t="shared" si="3"/>
        <v>1.4413556094411717</v>
      </c>
      <c r="Q263">
        <f t="shared" si="3"/>
        <v>1.4413556094411717</v>
      </c>
      <c r="R263">
        <f t="shared" si="3"/>
        <v>1.4413556094411717</v>
      </c>
      <c r="S263">
        <f t="shared" si="3"/>
        <v>1.4413556094411717</v>
      </c>
      <c r="T263">
        <f t="shared" si="3"/>
        <v>1.4413556094411717</v>
      </c>
      <c r="U263">
        <f t="shared" si="3"/>
        <v>1.4413556094411717</v>
      </c>
      <c r="V263">
        <f t="shared" si="3"/>
        <v>1.4413556094411717</v>
      </c>
      <c r="W263">
        <f t="shared" si="3"/>
        <v>1.4413556094411717</v>
      </c>
      <c r="X263" s="4" t="s">
        <v>1312</v>
      </c>
      <c r="AK263" s="4"/>
      <c r="AL263" s="4"/>
      <c r="AM263" s="4"/>
      <c r="AN263" s="4"/>
      <c r="AO263" s="4"/>
      <c r="AP263" s="4"/>
    </row>
    <row r="264" spans="12:42" ht="12.75" customHeight="1">
      <c r="L264" s="12" t="s">
        <v>1345</v>
      </c>
      <c r="M264">
        <f t="shared" ref="M264:W264" si="4">$M243*SQRT(1-($M244+1)*M263/$M243^2)</f>
        <v>6.2229999999999999</v>
      </c>
      <c r="N264">
        <f t="shared" si="4"/>
        <v>6.2229999999999999</v>
      </c>
      <c r="O264">
        <f t="shared" si="4"/>
        <v>6.2229999999999999</v>
      </c>
      <c r="P264">
        <f t="shared" si="4"/>
        <v>6.2229999999999999</v>
      </c>
      <c r="Q264">
        <f t="shared" si="4"/>
        <v>6.2229999999999999</v>
      </c>
      <c r="R264">
        <f t="shared" si="4"/>
        <v>6.2229999999999999</v>
      </c>
      <c r="S264">
        <f t="shared" si="4"/>
        <v>6.2229999999999999</v>
      </c>
      <c r="T264">
        <f t="shared" si="4"/>
        <v>6.2229999999999999</v>
      </c>
      <c r="U264">
        <f t="shared" si="4"/>
        <v>6.2229999999999999</v>
      </c>
      <c r="V264">
        <f t="shared" si="4"/>
        <v>6.2229999999999999</v>
      </c>
      <c r="W264">
        <f t="shared" si="4"/>
        <v>6.2229999999999999</v>
      </c>
      <c r="X264" t="s">
        <v>1340</v>
      </c>
      <c r="AK264" s="4"/>
      <c r="AL264" s="4"/>
      <c r="AM264" s="4"/>
      <c r="AN264" s="4"/>
      <c r="AO264" s="4"/>
      <c r="AP264" s="4"/>
    </row>
    <row r="265" spans="12:42" ht="12.75" customHeight="1">
      <c r="L265" s="2" t="s">
        <v>1657</v>
      </c>
      <c r="M265">
        <f t="shared" ref="M265:W265" si="5">M263/($M243+M264)</f>
        <v>0.11572636013499153</v>
      </c>
      <c r="N265">
        <f t="shared" si="5"/>
        <v>0.11580873688832416</v>
      </c>
      <c r="O265">
        <f t="shared" si="5"/>
        <v>0.11580874252299302</v>
      </c>
      <c r="P265">
        <f t="shared" si="5"/>
        <v>0.11580874252299307</v>
      </c>
      <c r="Q265">
        <f t="shared" si="5"/>
        <v>0.11580874252299307</v>
      </c>
      <c r="R265">
        <f t="shared" si="5"/>
        <v>0.11580874252299307</v>
      </c>
      <c r="S265">
        <f t="shared" si="5"/>
        <v>0.11580874252299307</v>
      </c>
      <c r="T265">
        <f t="shared" si="5"/>
        <v>0.11580874252299307</v>
      </c>
      <c r="U265">
        <f t="shared" si="5"/>
        <v>0.11580874252299307</v>
      </c>
      <c r="V265">
        <f t="shared" si="5"/>
        <v>0.11580874252299307</v>
      </c>
      <c r="W265">
        <f t="shared" si="5"/>
        <v>0.11580874252299307</v>
      </c>
      <c r="X265" t="s">
        <v>1658</v>
      </c>
      <c r="AK265" s="4"/>
      <c r="AL265" s="4"/>
      <c r="AM265" s="4"/>
      <c r="AN265" s="4"/>
      <c r="AO265" s="4"/>
      <c r="AP265" s="4"/>
    </row>
    <row r="266" spans="12:42" ht="12.75" customHeight="1">
      <c r="L266" s="2" t="s">
        <v>1646</v>
      </c>
      <c r="M266">
        <f t="shared" ref="M266:W266" si="6">2*$M245*M263+3*$M246*M263^2+4*$M247*M263^3+5*$M248*M263^4</f>
        <v>6.8238752906810206E-4</v>
      </c>
      <c r="N266">
        <f t="shared" si="6"/>
        <v>6.8287837772446687E-4</v>
      </c>
      <c r="O266">
        <f t="shared" si="6"/>
        <v>6.828784112993553E-4</v>
      </c>
      <c r="P266">
        <f t="shared" si="6"/>
        <v>6.8287841129935562E-4</v>
      </c>
      <c r="Q266">
        <f t="shared" si="6"/>
        <v>6.8287841129935562E-4</v>
      </c>
      <c r="R266">
        <f t="shared" si="6"/>
        <v>6.8287841129935562E-4</v>
      </c>
      <c r="S266">
        <f t="shared" si="6"/>
        <v>6.8287841129935562E-4</v>
      </c>
      <c r="T266">
        <f t="shared" si="6"/>
        <v>6.8287841129935562E-4</v>
      </c>
      <c r="U266">
        <f t="shared" si="6"/>
        <v>6.8287841129935562E-4</v>
      </c>
      <c r="V266">
        <f t="shared" si="6"/>
        <v>6.8287841129935562E-4</v>
      </c>
      <c r="W266">
        <f t="shared" si="6"/>
        <v>6.8287841129935562E-4</v>
      </c>
      <c r="X266" s="4" t="s">
        <v>1643</v>
      </c>
      <c r="AK266" s="4"/>
      <c r="AL266" s="4"/>
      <c r="AM266" s="4"/>
      <c r="AN266" s="4"/>
      <c r="AO266" s="4"/>
      <c r="AP266" s="4"/>
    </row>
    <row r="267" spans="12:42" ht="12.75" customHeight="1">
      <c r="L267" s="12"/>
      <c r="AK267" s="4"/>
      <c r="AL267" s="4"/>
      <c r="AM267" s="4"/>
      <c r="AN267" s="4"/>
      <c r="AO267" s="4"/>
      <c r="AP267" s="4"/>
    </row>
    <row r="268" spans="12:42" ht="12.75" customHeight="1">
      <c r="L268" s="12" t="s">
        <v>1647</v>
      </c>
      <c r="M268">
        <f t="shared" ref="M268:W268" si="7">2*(M260+$M252/$M250*($M252/$M250*(M260-$M249)+$M251))</f>
        <v>1.789315900337479</v>
      </c>
      <c r="N268">
        <f t="shared" si="7"/>
        <v>1.790747803729049</v>
      </c>
      <c r="O268">
        <f t="shared" si="7"/>
        <v>1.7907479016337993</v>
      </c>
      <c r="P268">
        <f t="shared" si="7"/>
        <v>1.7907479016337999</v>
      </c>
      <c r="Q268">
        <f t="shared" si="7"/>
        <v>1.7907479016337999</v>
      </c>
      <c r="R268">
        <f t="shared" si="7"/>
        <v>1.7907479016337999</v>
      </c>
      <c r="S268">
        <f t="shared" si="7"/>
        <v>1.7907479016337999</v>
      </c>
      <c r="T268">
        <f t="shared" si="7"/>
        <v>1.7907479016337999</v>
      </c>
      <c r="U268">
        <f t="shared" si="7"/>
        <v>1.7907479016337999</v>
      </c>
      <c r="V268">
        <f t="shared" si="7"/>
        <v>1.7907479016337999</v>
      </c>
      <c r="W268">
        <f t="shared" si="7"/>
        <v>1.7907479016337999</v>
      </c>
      <c r="X268" t="s">
        <v>1662</v>
      </c>
      <c r="AK268" s="4"/>
      <c r="AL268" s="4"/>
      <c r="AM268" s="4"/>
      <c r="AN268" s="4"/>
      <c r="AO268" s="4"/>
      <c r="AP268" s="4"/>
    </row>
    <row r="269" spans="12:42" ht="12.75" customHeight="1">
      <c r="L269" s="12" t="s">
        <v>1648</v>
      </c>
      <c r="M269">
        <f t="shared" ref="M269:W269" si="8">($M250*M262-M260+$M249)/(M268*$M250*((1+M265*($M244+1)/2/M264)/($M243+M264)+M266)-1)</f>
        <v>-5.7276135662797615E-4</v>
      </c>
      <c r="N269">
        <f t="shared" si="8"/>
        <v>-3.9161900072541422E-8</v>
      </c>
      <c r="O269">
        <f t="shared" si="8"/>
        <v>-1.2986648270573228E-16</v>
      </c>
      <c r="P269">
        <f t="shared" si="8"/>
        <v>0</v>
      </c>
      <c r="Q269">
        <f t="shared" si="8"/>
        <v>0</v>
      </c>
      <c r="R269">
        <f t="shared" si="8"/>
        <v>0</v>
      </c>
      <c r="S269">
        <f t="shared" si="8"/>
        <v>0</v>
      </c>
      <c r="T269">
        <f t="shared" si="8"/>
        <v>0</v>
      </c>
      <c r="U269">
        <f t="shared" si="8"/>
        <v>0</v>
      </c>
      <c r="V269">
        <f t="shared" si="8"/>
        <v>0</v>
      </c>
      <c r="W269">
        <f t="shared" si="8"/>
        <v>0</v>
      </c>
      <c r="X269" s="4" t="s">
        <v>1656</v>
      </c>
      <c r="AC269" s="30"/>
      <c r="AK269" s="4"/>
      <c r="AL269" s="4"/>
      <c r="AM269" s="4"/>
      <c r="AN269" s="4"/>
      <c r="AO269" s="4"/>
      <c r="AP269" s="4"/>
    </row>
    <row r="270" spans="12:42" ht="12.75" customHeight="1">
      <c r="L270" s="12" t="s">
        <v>1321</v>
      </c>
      <c r="M270">
        <f t="shared" ref="M270:W270" si="9">$M252/$M250*M269</f>
        <v>-2.8638067831398807E-4</v>
      </c>
      <c r="N270">
        <f t="shared" si="9"/>
        <v>-1.9580950036270711E-8</v>
      </c>
      <c r="O270">
        <f t="shared" si="9"/>
        <v>-6.4933241352866141E-17</v>
      </c>
      <c r="P270">
        <f t="shared" si="9"/>
        <v>0</v>
      </c>
      <c r="Q270">
        <f t="shared" si="9"/>
        <v>0</v>
      </c>
      <c r="R270">
        <f t="shared" si="9"/>
        <v>0</v>
      </c>
      <c r="S270">
        <f t="shared" si="9"/>
        <v>0</v>
      </c>
      <c r="T270">
        <f t="shared" si="9"/>
        <v>0</v>
      </c>
      <c r="U270">
        <f t="shared" si="9"/>
        <v>0</v>
      </c>
      <c r="V270">
        <f t="shared" si="9"/>
        <v>0</v>
      </c>
      <c r="W270">
        <f t="shared" si="9"/>
        <v>0</v>
      </c>
      <c r="X270" s="4" t="s">
        <v>1296</v>
      </c>
      <c r="AC270" s="4"/>
      <c r="AK270" s="4"/>
      <c r="AL270" s="4"/>
      <c r="AM270" s="4"/>
      <c r="AN270" s="4"/>
      <c r="AO270" s="4"/>
      <c r="AP270" s="4"/>
    </row>
    <row r="271" spans="12:42" ht="12.75" customHeight="1">
      <c r="L271" s="32" t="s">
        <v>1333</v>
      </c>
      <c r="M271" s="32">
        <f t="shared" ref="M271:W271" si="10">M269/M260</f>
        <v>-5.1335289466377559E-4</v>
      </c>
      <c r="N271" s="32">
        <f t="shared" si="10"/>
        <v>-3.5081905305284633E-8</v>
      </c>
      <c r="O271" s="32">
        <f t="shared" si="10"/>
        <v>-1.1633663025394017E-16</v>
      </c>
      <c r="P271" s="32">
        <f t="shared" si="10"/>
        <v>0</v>
      </c>
      <c r="Q271" s="32">
        <f t="shared" si="10"/>
        <v>0</v>
      </c>
      <c r="R271" s="32">
        <f t="shared" si="10"/>
        <v>0</v>
      </c>
      <c r="S271" s="32">
        <f t="shared" si="10"/>
        <v>0</v>
      </c>
      <c r="T271" s="32">
        <f t="shared" si="10"/>
        <v>0</v>
      </c>
      <c r="U271" s="32">
        <f t="shared" si="10"/>
        <v>0</v>
      </c>
      <c r="V271" s="32">
        <f t="shared" si="10"/>
        <v>0</v>
      </c>
      <c r="W271" s="32">
        <f t="shared" si="10"/>
        <v>0</v>
      </c>
      <c r="X271" s="4"/>
      <c r="AK271" s="4"/>
      <c r="AL271" s="4"/>
      <c r="AM271" s="4"/>
      <c r="AN271" s="4"/>
      <c r="AO271" s="4"/>
      <c r="AP271" s="4"/>
    </row>
    <row r="272" spans="12:42" ht="12.75" customHeight="1">
      <c r="L272" s="2" t="s">
        <v>1649</v>
      </c>
      <c r="M272">
        <f t="shared" ref="M272:W272" si="11">2*(M261+$M250/$M252*($M250/$M252*(M261-$M251)+$M249))</f>
        <v>3.578631800674958</v>
      </c>
      <c r="N272">
        <f t="shared" si="11"/>
        <v>3.5814956074580979</v>
      </c>
      <c r="O272">
        <f t="shared" si="11"/>
        <v>3.5814958032675985</v>
      </c>
      <c r="P272">
        <f t="shared" si="11"/>
        <v>3.5814958032675999</v>
      </c>
      <c r="Q272">
        <f t="shared" si="11"/>
        <v>3.5814958032675999</v>
      </c>
      <c r="R272">
        <f t="shared" si="11"/>
        <v>3.5814958032675999</v>
      </c>
      <c r="S272">
        <f t="shared" si="11"/>
        <v>3.5814958032675999</v>
      </c>
      <c r="T272">
        <f t="shared" si="11"/>
        <v>3.5814958032675999</v>
      </c>
      <c r="U272">
        <f t="shared" si="11"/>
        <v>3.5814958032675999</v>
      </c>
      <c r="V272">
        <f t="shared" si="11"/>
        <v>3.5814958032675999</v>
      </c>
      <c r="W272">
        <f t="shared" si="11"/>
        <v>3.5814958032675999</v>
      </c>
      <c r="X272" s="4" t="s">
        <v>1632</v>
      </c>
      <c r="AK272" s="4"/>
      <c r="AL272" s="4"/>
      <c r="AM272" s="4"/>
      <c r="AN272" s="4"/>
      <c r="AO272" s="4"/>
      <c r="AP272" s="4"/>
    </row>
    <row r="273" spans="3:42" ht="12.75" customHeight="1">
      <c r="L273" s="2" t="s">
        <v>1650</v>
      </c>
      <c r="M273">
        <f t="shared" ref="M273:W273" si="12">($M252*M262-M261+$M251)/(M272*$M252*((1+M265*($M244+1)/2/M264)/($M243+M264)+M266)-1)</f>
        <v>-2.8638067831405302E-4</v>
      </c>
      <c r="N273">
        <f t="shared" si="12"/>
        <v>-1.9580950036270711E-8</v>
      </c>
      <c r="O273">
        <f t="shared" si="12"/>
        <v>0</v>
      </c>
      <c r="P273">
        <f t="shared" si="12"/>
        <v>0</v>
      </c>
      <c r="Q273">
        <f t="shared" si="12"/>
        <v>0</v>
      </c>
      <c r="R273">
        <f t="shared" si="12"/>
        <v>0</v>
      </c>
      <c r="S273">
        <f t="shared" si="12"/>
        <v>0</v>
      </c>
      <c r="T273">
        <f t="shared" si="12"/>
        <v>0</v>
      </c>
      <c r="U273">
        <f t="shared" si="12"/>
        <v>0</v>
      </c>
      <c r="V273">
        <f t="shared" si="12"/>
        <v>0</v>
      </c>
      <c r="W273">
        <f t="shared" si="12"/>
        <v>0</v>
      </c>
      <c r="X273" s="4" t="s">
        <v>1655</v>
      </c>
      <c r="AK273" s="4"/>
      <c r="AL273" s="4"/>
      <c r="AM273" s="4"/>
      <c r="AN273" s="4"/>
      <c r="AO273" s="4"/>
      <c r="AP273" s="4"/>
    </row>
    <row r="274" spans="3:42" ht="12.75" customHeight="1">
      <c r="L274" s="2" t="s">
        <v>1322</v>
      </c>
      <c r="M274">
        <f t="shared" ref="M274:W274" si="13">$M250/$M252*M273</f>
        <v>-5.7276135662810603E-4</v>
      </c>
      <c r="N274">
        <f t="shared" si="13"/>
        <v>-3.9161900072541422E-8</v>
      </c>
      <c r="O274">
        <f t="shared" si="13"/>
        <v>0</v>
      </c>
      <c r="P274">
        <f t="shared" si="13"/>
        <v>0</v>
      </c>
      <c r="Q274">
        <f t="shared" si="13"/>
        <v>0</v>
      </c>
      <c r="R274">
        <f t="shared" si="13"/>
        <v>0</v>
      </c>
      <c r="S274">
        <f t="shared" si="13"/>
        <v>0</v>
      </c>
      <c r="T274">
        <f t="shared" si="13"/>
        <v>0</v>
      </c>
      <c r="U274">
        <f t="shared" si="13"/>
        <v>0</v>
      </c>
      <c r="V274">
        <f t="shared" si="13"/>
        <v>0</v>
      </c>
      <c r="W274">
        <f t="shared" si="13"/>
        <v>0</v>
      </c>
      <c r="X274" s="4" t="s">
        <v>1303</v>
      </c>
      <c r="AK274" s="4"/>
      <c r="AL274" s="4"/>
      <c r="AM274" s="4"/>
      <c r="AN274" s="4"/>
      <c r="AO274" s="4"/>
      <c r="AP274" s="4"/>
    </row>
    <row r="275" spans="3:42" ht="12.75" customHeight="1">
      <c r="L275" s="32" t="s">
        <v>1332</v>
      </c>
      <c r="M275" s="32">
        <f t="shared" ref="M275:W275" si="14">M273/M261</f>
        <v>6.4771958679616715E-4</v>
      </c>
      <c r="N275" s="32">
        <f t="shared" si="14"/>
        <v>4.4315787191072752E-8</v>
      </c>
      <c r="O275" s="32">
        <f t="shared" si="14"/>
        <v>0</v>
      </c>
      <c r="P275" s="32">
        <f t="shared" si="14"/>
        <v>0</v>
      </c>
      <c r="Q275" s="32">
        <f t="shared" si="14"/>
        <v>0</v>
      </c>
      <c r="R275" s="32">
        <f t="shared" si="14"/>
        <v>0</v>
      </c>
      <c r="S275" s="32">
        <f t="shared" si="14"/>
        <v>0</v>
      </c>
      <c r="T275" s="32">
        <f t="shared" si="14"/>
        <v>0</v>
      </c>
      <c r="U275" s="32">
        <f t="shared" si="14"/>
        <v>0</v>
      </c>
      <c r="V275" s="32">
        <f t="shared" si="14"/>
        <v>0</v>
      </c>
      <c r="W275" s="32">
        <f t="shared" si="14"/>
        <v>0</v>
      </c>
      <c r="AK275" s="4"/>
      <c r="AL275" s="4"/>
      <c r="AM275" s="4"/>
      <c r="AN275" s="4"/>
      <c r="AO275" s="4"/>
      <c r="AP275" s="4"/>
    </row>
    <row r="276" spans="3:42" ht="12.75" customHeight="1">
      <c r="M276">
        <f t="shared" ref="M276:W276" si="15">($M250*M262-M260+$M249)</f>
        <v>4.897182056441407E-4</v>
      </c>
      <c r="N276">
        <f t="shared" si="15"/>
        <v>3.3479341743358759E-8</v>
      </c>
      <c r="O276">
        <f t="shared" si="15"/>
        <v>1.1102230246251565E-16</v>
      </c>
      <c r="P276">
        <f t="shared" si="15"/>
        <v>0</v>
      </c>
      <c r="Q276">
        <f t="shared" si="15"/>
        <v>0</v>
      </c>
      <c r="R276">
        <f t="shared" si="15"/>
        <v>0</v>
      </c>
      <c r="S276">
        <f t="shared" si="15"/>
        <v>0</v>
      </c>
      <c r="T276">
        <f t="shared" si="15"/>
        <v>0</v>
      </c>
      <c r="U276">
        <f t="shared" si="15"/>
        <v>0</v>
      </c>
      <c r="V276">
        <f t="shared" si="15"/>
        <v>0</v>
      </c>
      <c r="W276">
        <f t="shared" si="15"/>
        <v>0</v>
      </c>
      <c r="AK276" s="4"/>
      <c r="AL276" s="4"/>
      <c r="AM276" s="4"/>
      <c r="AN276" s="4"/>
      <c r="AO276" s="4"/>
      <c r="AP276" s="4"/>
    </row>
    <row r="277" spans="3:42" ht="12.75" customHeight="1">
      <c r="O277" s="11"/>
      <c r="AK277" s="4"/>
      <c r="AL277" s="4"/>
      <c r="AM277" s="4"/>
      <c r="AN277" s="4"/>
      <c r="AO277" s="4"/>
      <c r="AP277" s="4"/>
    </row>
    <row r="278" spans="3:42" ht="12.75" customHeight="1">
      <c r="C278" s="9" t="s">
        <v>1774</v>
      </c>
      <c r="G278" s="4"/>
      <c r="H278" s="4"/>
      <c r="I278" s="4"/>
      <c r="J278" s="4"/>
      <c r="K278" s="4"/>
      <c r="O278" s="11"/>
    </row>
    <row r="279" spans="3:42" ht="12.75" customHeight="1">
      <c r="O279" s="11"/>
    </row>
    <row r="280" spans="3:42" ht="12.75" customHeight="1">
      <c r="C280" t="s">
        <v>1676</v>
      </c>
      <c r="D280" s="4"/>
      <c r="E280" s="4"/>
    </row>
    <row r="281" spans="3:42" ht="12.75" customHeight="1">
      <c r="C281" s="5"/>
      <c r="D281" s="4" t="s">
        <v>1198</v>
      </c>
      <c r="E281" s="4"/>
    </row>
    <row r="282" spans="3:42" ht="12.75" customHeight="1">
      <c r="C282" s="5"/>
      <c r="D282" s="4" t="s">
        <v>1199</v>
      </c>
      <c r="E282" s="4"/>
    </row>
    <row r="283" spans="3:42" ht="12.75" customHeight="1">
      <c r="C283" s="5" t="s">
        <v>1859</v>
      </c>
      <c r="D283" s="4"/>
      <c r="E283" s="4"/>
    </row>
    <row r="284" spans="3:42" ht="12.75" customHeight="1">
      <c r="C284" s="5"/>
      <c r="D284" s="4" t="s">
        <v>1388</v>
      </c>
      <c r="E284" s="4"/>
    </row>
    <row r="285" spans="3:42" ht="12.75" customHeight="1">
      <c r="C285" s="4" t="s">
        <v>1197</v>
      </c>
      <c r="D285" s="4"/>
      <c r="E285" s="4"/>
    </row>
    <row r="286" spans="3:42" ht="12.75" customHeight="1">
      <c r="C286" s="5"/>
      <c r="D286" s="4" t="s">
        <v>1506</v>
      </c>
      <c r="E286" s="4"/>
      <c r="N286" s="4"/>
    </row>
    <row r="287" spans="3:42" ht="12.75" customHeight="1">
      <c r="C287" s="5"/>
      <c r="D287" s="4" t="s">
        <v>1507</v>
      </c>
      <c r="E287" s="4"/>
      <c r="M287" s="3"/>
    </row>
    <row r="288" spans="3:42" ht="12.75" customHeight="1">
      <c r="C288" s="5"/>
      <c r="D288" s="21"/>
      <c r="E288" s="4"/>
      <c r="M288" s="3"/>
    </row>
    <row r="289" spans="3:14" ht="12.75" customHeight="1">
      <c r="C289" s="5" t="s">
        <v>1778</v>
      </c>
      <c r="D289" s="4"/>
      <c r="E289" s="4"/>
      <c r="N289" s="4"/>
    </row>
    <row r="290" spans="3:14" ht="12.75" customHeight="1">
      <c r="C290" s="5" t="s">
        <v>1779</v>
      </c>
      <c r="D290" s="4"/>
      <c r="E290" s="4"/>
    </row>
    <row r="291" spans="3:14" ht="12.75" customHeight="1">
      <c r="C291" s="5" t="s">
        <v>1759</v>
      </c>
      <c r="D291" s="4"/>
      <c r="E291" s="4"/>
    </row>
    <row r="292" spans="3:14" ht="12.75" customHeight="1">
      <c r="C292" s="5" t="s">
        <v>1760</v>
      </c>
      <c r="D292" s="4"/>
      <c r="E292" s="4"/>
    </row>
    <row r="293" spans="3:14" ht="12.75" customHeight="1">
      <c r="C293" s="5"/>
      <c r="D293" s="4" t="s">
        <v>1357</v>
      </c>
      <c r="E293" s="4"/>
    </row>
    <row r="294" spans="3:14" ht="12.75" customHeight="1">
      <c r="C294" s="5"/>
      <c r="D294" t="s">
        <v>1359</v>
      </c>
      <c r="E294" s="4"/>
    </row>
    <row r="295" spans="3:14" ht="12.75" customHeight="1">
      <c r="C295" s="5"/>
      <c r="D295" s="4" t="s">
        <v>1358</v>
      </c>
      <c r="E295" s="4"/>
    </row>
    <row r="296" spans="3:14" ht="12.75" customHeight="1">
      <c r="C296" s="5" t="s">
        <v>1406</v>
      </c>
      <c r="D296" s="4"/>
      <c r="E296" s="4"/>
      <c r="N296" s="4"/>
    </row>
    <row r="297" spans="3:14" ht="12.75" customHeight="1">
      <c r="C297" s="5"/>
      <c r="D297" s="4" t="s">
        <v>1541</v>
      </c>
      <c r="E297" s="4"/>
    </row>
    <row r="298" spans="3:14" ht="12.75" customHeight="1">
      <c r="C298" s="5" t="s">
        <v>1927</v>
      </c>
      <c r="D298" s="4"/>
      <c r="E298" s="4"/>
    </row>
    <row r="299" spans="3:14" ht="12.75" customHeight="1">
      <c r="C299" s="5"/>
      <c r="D299" s="4" t="s">
        <v>1542</v>
      </c>
      <c r="E299" s="4"/>
    </row>
    <row r="300" spans="3:14" ht="12.75" customHeight="1">
      <c r="C300" s="5"/>
      <c r="D300" s="4"/>
      <c r="E300" s="4"/>
    </row>
    <row r="301" spans="3:14" ht="12.75" customHeight="1">
      <c r="C301" s="5" t="s">
        <v>1761</v>
      </c>
      <c r="D301" s="4"/>
      <c r="E301" s="4"/>
    </row>
    <row r="302" spans="3:14" ht="12.75" customHeight="1">
      <c r="C302" s="5" t="s">
        <v>1762</v>
      </c>
      <c r="D302" s="4"/>
      <c r="E302" s="4"/>
    </row>
    <row r="303" spans="3:14" ht="12.75" customHeight="1">
      <c r="C303" s="5"/>
      <c r="D303" s="4" t="s">
        <v>1360</v>
      </c>
      <c r="E303" s="4"/>
    </row>
    <row r="304" spans="3:14" ht="12.75" customHeight="1">
      <c r="C304" s="5"/>
      <c r="D304" s="4" t="s">
        <v>1361</v>
      </c>
      <c r="E304" s="4"/>
    </row>
    <row r="305" spans="3:13" ht="12.75" customHeight="1">
      <c r="C305" s="5"/>
      <c r="D305" s="4" t="s">
        <v>1367</v>
      </c>
      <c r="E305" s="4"/>
    </row>
    <row r="306" spans="3:13" ht="12.75" customHeight="1">
      <c r="C306" s="5" t="s">
        <v>1362</v>
      </c>
      <c r="D306" s="4"/>
      <c r="E306" s="4"/>
    </row>
    <row r="307" spans="3:13" ht="12.75" customHeight="1">
      <c r="C307" s="5"/>
      <c r="D307" s="4" t="s">
        <v>1363</v>
      </c>
      <c r="E307" s="4"/>
    </row>
    <row r="308" spans="3:13" ht="12.75" customHeight="1">
      <c r="C308" s="5"/>
      <c r="D308" s="4" t="s">
        <v>1364</v>
      </c>
      <c r="E308" s="4"/>
      <c r="M308" s="4"/>
    </row>
    <row r="309" spans="3:13" ht="12.75" customHeight="1">
      <c r="C309" s="5"/>
      <c r="D309" s="4" t="s">
        <v>1365</v>
      </c>
      <c r="E309" s="4"/>
      <c r="M309" s="4"/>
    </row>
    <row r="310" spans="3:13" ht="12.75" customHeight="1">
      <c r="C310" s="5" t="s">
        <v>1366</v>
      </c>
      <c r="D310" s="4"/>
      <c r="E310" s="4"/>
      <c r="M310" s="4"/>
    </row>
    <row r="311" spans="3:13" ht="12.75" customHeight="1">
      <c r="C311" s="5"/>
      <c r="D311" s="4" t="s">
        <v>1368</v>
      </c>
      <c r="E311" s="4"/>
      <c r="M311" s="4"/>
    </row>
    <row r="312" spans="3:13" ht="12.75" customHeight="1">
      <c r="C312" s="5"/>
      <c r="D312" t="s">
        <v>1369</v>
      </c>
      <c r="E312" s="4"/>
      <c r="M312" s="4"/>
    </row>
    <row r="313" spans="3:13" ht="12.75" customHeight="1">
      <c r="C313" s="5" t="s">
        <v>1405</v>
      </c>
      <c r="D313" s="4"/>
      <c r="E313" s="4"/>
      <c r="M313" s="4"/>
    </row>
    <row r="314" spans="3:13" ht="12.75" customHeight="1">
      <c r="C314" s="5"/>
      <c r="D314" s="4" t="s">
        <v>1543</v>
      </c>
      <c r="E314" s="4"/>
    </row>
    <row r="315" spans="3:13" ht="12.75" customHeight="1">
      <c r="C315" s="5"/>
      <c r="D315" s="4" t="s">
        <v>1544</v>
      </c>
      <c r="E315" s="4"/>
    </row>
    <row r="316" spans="3:13" ht="12.75" customHeight="1">
      <c r="C316" s="5" t="s">
        <v>1404</v>
      </c>
      <c r="D316" s="4"/>
      <c r="E316" s="4"/>
    </row>
    <row r="317" spans="3:13" ht="12.75" customHeight="1">
      <c r="C317" s="5"/>
      <c r="D317" s="4" t="s">
        <v>1545</v>
      </c>
      <c r="E317" s="4"/>
    </row>
    <row r="318" spans="3:13" ht="12.75" customHeight="1">
      <c r="C318" s="5"/>
      <c r="D318" s="4" t="s">
        <v>1546</v>
      </c>
      <c r="E318" s="4"/>
    </row>
    <row r="319" spans="3:13" ht="12.75" customHeight="1">
      <c r="C319" s="5"/>
      <c r="D319" s="4" t="s">
        <v>1370</v>
      </c>
      <c r="E319" s="4"/>
    </row>
    <row r="320" spans="3:13" ht="12.75" customHeight="1">
      <c r="C320" s="5"/>
      <c r="D320" s="4" t="s">
        <v>1371</v>
      </c>
      <c r="E320" s="4"/>
    </row>
    <row r="321" spans="3:15" ht="12.75" customHeight="1">
      <c r="C321" s="5"/>
      <c r="D321" s="4" t="s">
        <v>1372</v>
      </c>
      <c r="E321" s="4"/>
    </row>
    <row r="322" spans="3:15" ht="12.75" customHeight="1">
      <c r="C322" s="5"/>
      <c r="D322" s="4" t="s">
        <v>1373</v>
      </c>
      <c r="E322" s="4"/>
    </row>
    <row r="323" spans="3:15" ht="12.75" customHeight="1">
      <c r="C323" s="5"/>
      <c r="D323" s="4" t="s">
        <v>1374</v>
      </c>
      <c r="E323" s="4"/>
    </row>
    <row r="324" spans="3:15" ht="12.75" customHeight="1">
      <c r="C324" s="5"/>
      <c r="D324" s="4" t="s">
        <v>1375</v>
      </c>
      <c r="E324" s="4"/>
    </row>
    <row r="325" spans="3:15" ht="12.75" customHeight="1">
      <c r="C325" s="5"/>
      <c r="D325" s="4" t="s">
        <v>1376</v>
      </c>
      <c r="E325" s="4"/>
    </row>
    <row r="326" spans="3:15" ht="12.75" customHeight="1">
      <c r="C326" s="5"/>
      <c r="D326" s="4" t="s">
        <v>1377</v>
      </c>
      <c r="E326" s="4"/>
    </row>
    <row r="327" spans="3:15" ht="12.75" customHeight="1">
      <c r="C327" s="5"/>
      <c r="D327" s="4" t="s">
        <v>1378</v>
      </c>
      <c r="E327" s="4"/>
    </row>
    <row r="328" spans="3:15" ht="12.75" customHeight="1">
      <c r="C328" s="4"/>
      <c r="D328" s="4" t="s">
        <v>1379</v>
      </c>
      <c r="E328" s="4"/>
      <c r="O328" s="11"/>
    </row>
    <row r="329" spans="3:15" ht="12.75" customHeight="1">
      <c r="C329" s="4"/>
      <c r="D329" s="4" t="s">
        <v>1380</v>
      </c>
      <c r="E329" s="4"/>
      <c r="O329" s="11"/>
    </row>
    <row r="330" spans="3:15" ht="12.75" customHeight="1">
      <c r="C330" s="4"/>
      <c r="D330" s="4" t="s">
        <v>1381</v>
      </c>
      <c r="E330" s="4"/>
      <c r="F330" s="25"/>
      <c r="O330" s="11"/>
    </row>
    <row r="331" spans="3:15" ht="12.75" customHeight="1">
      <c r="C331" s="4"/>
      <c r="D331" s="4" t="s">
        <v>1382</v>
      </c>
      <c r="E331" s="4"/>
      <c r="F331" s="25"/>
      <c r="O331" s="11"/>
    </row>
    <row r="332" spans="3:15" ht="12.75" customHeight="1">
      <c r="C332" s="4"/>
      <c r="D332" s="4" t="s">
        <v>1383</v>
      </c>
      <c r="E332" s="4"/>
      <c r="F332" s="25"/>
      <c r="O332" s="11"/>
    </row>
    <row r="333" spans="3:15" ht="12.75" customHeight="1">
      <c r="C333" s="4"/>
      <c r="D333" s="4" t="s">
        <v>1384</v>
      </c>
      <c r="E333" s="4"/>
      <c r="F333" s="25"/>
      <c r="O333" s="11"/>
    </row>
    <row r="334" spans="3:15" ht="12.75" customHeight="1">
      <c r="C334" s="4"/>
      <c r="D334" s="4" t="s">
        <v>1385</v>
      </c>
      <c r="E334" s="4"/>
      <c r="F334" s="25"/>
      <c r="O334" s="11"/>
    </row>
    <row r="335" spans="3:15" ht="12.75" customHeight="1">
      <c r="C335" s="4" t="s">
        <v>1419</v>
      </c>
      <c r="D335" s="4"/>
      <c r="E335" s="4"/>
      <c r="F335" s="25"/>
      <c r="O335" s="11"/>
    </row>
    <row r="336" spans="3:15" ht="12.75" customHeight="1">
      <c r="C336" s="4"/>
      <c r="D336" s="4" t="s">
        <v>1393</v>
      </c>
      <c r="E336" s="4"/>
      <c r="F336" s="25"/>
      <c r="O336" s="11"/>
    </row>
    <row r="337" spans="3:15" ht="12.75" customHeight="1">
      <c r="C337" s="4"/>
      <c r="D337" s="41" t="s">
        <v>1394</v>
      </c>
      <c r="E337" s="4"/>
      <c r="F337" s="25"/>
      <c r="O337" s="11"/>
    </row>
    <row r="338" spans="3:15" ht="12.75" customHeight="1">
      <c r="C338" s="4"/>
      <c r="D338" s="41" t="s">
        <v>1395</v>
      </c>
      <c r="E338" s="4"/>
      <c r="F338" s="25"/>
      <c r="O338" s="11"/>
    </row>
    <row r="339" spans="3:15" ht="12.75" customHeight="1">
      <c r="C339" s="4"/>
      <c r="D339" s="41" t="s">
        <v>1399</v>
      </c>
      <c r="F339" s="25"/>
      <c r="O339" s="11"/>
    </row>
    <row r="340" spans="3:15" ht="12.75" customHeight="1">
      <c r="C340" s="4" t="s">
        <v>1396</v>
      </c>
      <c r="D340" s="21"/>
      <c r="E340" s="4"/>
      <c r="F340" s="25"/>
      <c r="O340" s="11"/>
    </row>
    <row r="341" spans="3:15" ht="12.75" customHeight="1">
      <c r="C341" s="4"/>
      <c r="D341" s="21" t="s">
        <v>1397</v>
      </c>
      <c r="E341" s="4"/>
      <c r="F341" s="25"/>
      <c r="O341" s="11"/>
    </row>
    <row r="342" spans="3:15" ht="12.75" customHeight="1">
      <c r="C342" s="4"/>
      <c r="D342" s="21" t="s">
        <v>1398</v>
      </c>
      <c r="E342" s="4"/>
      <c r="F342" s="25"/>
      <c r="O342" s="11"/>
    </row>
    <row r="343" spans="3:15" ht="12.75" customHeight="1">
      <c r="C343" s="4"/>
      <c r="D343" s="21" t="s">
        <v>1423</v>
      </c>
      <c r="E343" s="4"/>
      <c r="F343" s="25"/>
      <c r="O343" s="11"/>
    </row>
    <row r="344" spans="3:15" ht="12.75" customHeight="1">
      <c r="C344" s="4" t="s">
        <v>1400</v>
      </c>
      <c r="D344" s="21"/>
      <c r="E344" s="4"/>
      <c r="F344" s="25"/>
      <c r="O344" s="11"/>
    </row>
    <row r="345" spans="3:15" ht="12.75" customHeight="1">
      <c r="C345" s="4"/>
      <c r="D345" s="41" t="s">
        <v>1401</v>
      </c>
      <c r="E345" s="4"/>
      <c r="F345" s="25"/>
      <c r="O345" s="11"/>
    </row>
    <row r="346" spans="3:15" ht="12.75" customHeight="1">
      <c r="C346" s="4"/>
      <c r="D346" s="21" t="s">
        <v>1539</v>
      </c>
      <c r="E346" s="4"/>
      <c r="F346" s="25"/>
      <c r="O346" s="11"/>
    </row>
    <row r="347" spans="3:15" ht="12.75" customHeight="1">
      <c r="C347" s="4"/>
      <c r="D347" s="4" t="s">
        <v>1402</v>
      </c>
      <c r="E347" s="4"/>
      <c r="F347" s="25"/>
      <c r="O347" s="11"/>
    </row>
    <row r="348" spans="3:15" ht="12.75" customHeight="1">
      <c r="C348" s="4"/>
      <c r="D348" s="21" t="s">
        <v>1508</v>
      </c>
      <c r="E348" s="4"/>
      <c r="F348" s="25"/>
      <c r="O348" s="11"/>
    </row>
    <row r="349" spans="3:15" ht="12.75" customHeight="1">
      <c r="C349" t="s">
        <v>1763</v>
      </c>
      <c r="O349" s="11"/>
    </row>
    <row r="350" spans="3:15" ht="12.75" customHeight="1">
      <c r="C350" t="s">
        <v>1764</v>
      </c>
      <c r="O350" s="11"/>
    </row>
    <row r="351" spans="3:15" ht="12.75" customHeight="1">
      <c r="C351" t="s">
        <v>1860</v>
      </c>
      <c r="O351" s="11"/>
    </row>
    <row r="352" spans="3:15" ht="12.75" customHeight="1">
      <c r="D352" s="4" t="s">
        <v>1391</v>
      </c>
      <c r="O352" s="11"/>
    </row>
    <row r="353" spans="3:27" ht="12.75" customHeight="1">
      <c r="D353" s="21" t="s">
        <v>1422</v>
      </c>
      <c r="O353" s="11"/>
    </row>
    <row r="354" spans="3:27" ht="12.75" customHeight="1">
      <c r="D354" s="4" t="s">
        <v>1392</v>
      </c>
      <c r="O354" s="11"/>
    </row>
    <row r="355" spans="3:27" ht="12.75" customHeight="1">
      <c r="D355" s="21" t="s">
        <v>1403</v>
      </c>
      <c r="O355" s="11"/>
    </row>
    <row r="356" spans="3:27" ht="12.75" customHeight="1">
      <c r="C356" s="5" t="s">
        <v>1389</v>
      </c>
      <c r="D356" s="4"/>
      <c r="E356" s="4"/>
      <c r="O356" s="11"/>
    </row>
    <row r="357" spans="3:27" ht="12.75" customHeight="1">
      <c r="C357" s="5"/>
      <c r="D357" s="4" t="s">
        <v>1390</v>
      </c>
      <c r="E357" s="4"/>
      <c r="O357" s="11"/>
    </row>
    <row r="358" spans="3:27" ht="12.75" customHeight="1">
      <c r="O358" s="11"/>
    </row>
    <row r="359" spans="3:27" ht="12.75" customHeight="1">
      <c r="C359" s="29" t="s">
        <v>1538</v>
      </c>
      <c r="D359" s="29"/>
      <c r="O359" s="11"/>
    </row>
    <row r="360" spans="3:27" ht="12.75" customHeight="1">
      <c r="C360" s="29"/>
      <c r="D360" s="29" t="s">
        <v>1425</v>
      </c>
      <c r="E360" s="4"/>
      <c r="O360" s="11"/>
    </row>
    <row r="361" spans="3:27" ht="12.75" customHeight="1">
      <c r="D361" s="29" t="s">
        <v>1426</v>
      </c>
      <c r="E361" s="4"/>
      <c r="O361" s="11"/>
    </row>
    <row r="362" spans="3:27" ht="12.75" customHeight="1">
      <c r="D362" s="29" t="s">
        <v>1427</v>
      </c>
      <c r="E362" s="4"/>
      <c r="O362" s="11"/>
    </row>
    <row r="363" spans="3:27" ht="12.75" customHeight="1">
      <c r="D363" s="29" t="s">
        <v>1429</v>
      </c>
      <c r="E363" s="4"/>
      <c r="O363" s="11"/>
    </row>
    <row r="364" spans="3:27" ht="12.75" customHeight="1">
      <c r="D364" s="21" t="s">
        <v>1531</v>
      </c>
      <c r="E364" s="4"/>
      <c r="O364" s="11"/>
      <c r="Z364" s="4"/>
      <c r="AA364" s="4"/>
    </row>
    <row r="365" spans="3:27" ht="12.75" customHeight="1">
      <c r="D365" s="21" t="s">
        <v>1428</v>
      </c>
      <c r="E365" s="4"/>
      <c r="O365" s="11"/>
      <c r="Z365" s="4"/>
      <c r="AA365" s="4"/>
    </row>
    <row r="366" spans="3:27" ht="12.75" customHeight="1">
      <c r="D366" s="21" t="s">
        <v>1430</v>
      </c>
      <c r="E366" s="4"/>
      <c r="O366" s="11"/>
      <c r="Z366" s="4"/>
      <c r="AA366" s="4"/>
    </row>
    <row r="367" spans="3:27" ht="12.75" customHeight="1">
      <c r="D367" s="21" t="s">
        <v>1431</v>
      </c>
      <c r="E367" s="4"/>
      <c r="O367" s="11"/>
      <c r="Z367" s="4"/>
      <c r="AA367" s="4"/>
    </row>
    <row r="368" spans="3:27" ht="12.75" customHeight="1">
      <c r="D368" s="29"/>
      <c r="E368" s="4"/>
      <c r="O368" s="11"/>
      <c r="AA368" s="4"/>
    </row>
    <row r="369" spans="3:27" ht="12.75" customHeight="1">
      <c r="C369" s="5" t="s">
        <v>1418</v>
      </c>
      <c r="D369" s="4"/>
      <c r="E369" s="4"/>
      <c r="O369" s="11"/>
      <c r="Z369" s="4"/>
      <c r="AA369" s="4"/>
    </row>
    <row r="370" spans="3:27" ht="12.75" customHeight="1">
      <c r="C370" s="5" t="s">
        <v>1799</v>
      </c>
      <c r="D370" s="4"/>
      <c r="E370" s="4"/>
      <c r="O370" s="11"/>
      <c r="AA370" s="4"/>
    </row>
    <row r="371" spans="3:27" ht="12.75" customHeight="1">
      <c r="C371" s="5" t="s">
        <v>1765</v>
      </c>
      <c r="D371" s="4"/>
      <c r="E371" s="4"/>
      <c r="O371" s="11"/>
      <c r="AA371" s="4"/>
    </row>
    <row r="372" spans="3:27" ht="12.75" customHeight="1">
      <c r="C372" t="s">
        <v>1408</v>
      </c>
      <c r="D372" s="11"/>
      <c r="E372" s="4"/>
      <c r="O372" s="11"/>
      <c r="AA372" s="4"/>
    </row>
    <row r="373" spans="3:27" ht="12.75" customHeight="1">
      <c r="C373" t="s">
        <v>1409</v>
      </c>
      <c r="D373" s="11"/>
      <c r="E373" s="4"/>
      <c r="O373" s="11"/>
    </row>
    <row r="374" spans="3:27" ht="12.75" customHeight="1">
      <c r="C374" t="s">
        <v>1410</v>
      </c>
      <c r="D374" s="11"/>
      <c r="E374" s="4"/>
      <c r="O374" s="11"/>
    </row>
    <row r="375" spans="3:27" ht="12.75" customHeight="1">
      <c r="C375" t="s">
        <v>1411</v>
      </c>
      <c r="D375" s="11"/>
      <c r="E375" s="4"/>
      <c r="O375" s="11"/>
    </row>
    <row r="376" spans="3:27" ht="12.75" customHeight="1">
      <c r="C376" t="s">
        <v>1412</v>
      </c>
      <c r="D376" s="11"/>
      <c r="E376" s="4"/>
      <c r="O376" s="11"/>
      <c r="Y376" s="4"/>
      <c r="Z376" s="4"/>
    </row>
    <row r="377" spans="3:27" ht="12.75" customHeight="1">
      <c r="C377" t="s">
        <v>1413</v>
      </c>
      <c r="D377" s="11"/>
      <c r="E377" s="4"/>
      <c r="O377" s="11"/>
    </row>
    <row r="378" spans="3:27" ht="12.75" customHeight="1">
      <c r="C378" t="s">
        <v>1420</v>
      </c>
      <c r="D378" s="11"/>
      <c r="E378" s="4"/>
      <c r="O378" s="11"/>
    </row>
    <row r="379" spans="3:27" ht="12.75" customHeight="1">
      <c r="C379" t="s">
        <v>1407</v>
      </c>
      <c r="D379" s="11"/>
      <c r="E379" s="4"/>
      <c r="O379" s="11"/>
    </row>
    <row r="380" spans="3:27" ht="12.75" customHeight="1">
      <c r="C380" t="s">
        <v>1414</v>
      </c>
      <c r="D380" s="11"/>
      <c r="E380" s="4"/>
      <c r="O380" s="11"/>
    </row>
    <row r="381" spans="3:27" ht="12.75" customHeight="1">
      <c r="C381" t="s">
        <v>1415</v>
      </c>
      <c r="D381" s="11"/>
      <c r="E381" s="4"/>
      <c r="O381" s="11"/>
    </row>
    <row r="382" spans="3:27" ht="12.75" customHeight="1">
      <c r="C382" t="s">
        <v>1416</v>
      </c>
      <c r="D382" s="11"/>
      <c r="E382" s="4"/>
      <c r="O382" s="11"/>
    </row>
    <row r="383" spans="3:27" ht="12.75" customHeight="1">
      <c r="C383" s="4" t="s">
        <v>1417</v>
      </c>
      <c r="D383" s="11"/>
      <c r="E383" s="4"/>
      <c r="O383" s="11"/>
    </row>
    <row r="384" spans="3:27" ht="12.75" customHeight="1">
      <c r="C384" s="4" t="s">
        <v>1421</v>
      </c>
      <c r="O384" s="11"/>
    </row>
    <row r="385" spans="3:15" ht="12.75" customHeight="1">
      <c r="C385" s="21" t="s">
        <v>1511</v>
      </c>
      <c r="O385" s="11"/>
    </row>
    <row r="386" spans="3:15" ht="12.75" customHeight="1">
      <c r="C386" s="4" t="s">
        <v>1424</v>
      </c>
      <c r="O386" s="11"/>
    </row>
    <row r="387" spans="3:15" ht="12.75" customHeight="1">
      <c r="C387" s="4"/>
      <c r="O387" s="11"/>
    </row>
    <row r="388" spans="3:15" ht="12.75" customHeight="1">
      <c r="C388" s="29" t="s">
        <v>1435</v>
      </c>
      <c r="M388" t="s">
        <v>1798</v>
      </c>
      <c r="O388" s="11"/>
    </row>
    <row r="389" spans="3:15" ht="12.75" customHeight="1">
      <c r="D389" s="21" t="s">
        <v>1432</v>
      </c>
      <c r="O389" s="11"/>
    </row>
    <row r="390" spans="3:15" ht="12.75" customHeight="1">
      <c r="D390" s="21" t="s">
        <v>1433</v>
      </c>
      <c r="O390" s="11"/>
    </row>
    <row r="391" spans="3:15" ht="12.75" customHeight="1">
      <c r="C391" s="29" t="s">
        <v>1434</v>
      </c>
      <c r="O391" s="11"/>
    </row>
    <row r="392" spans="3:15" ht="12.75" customHeight="1">
      <c r="O392" s="11"/>
    </row>
    <row r="394" spans="3:15" ht="12.75" customHeight="1">
      <c r="C394" s="9" t="s">
        <v>1775</v>
      </c>
    </row>
    <row r="396" spans="3:15" ht="12.75" customHeight="1">
      <c r="C396" t="s">
        <v>1801</v>
      </c>
    </row>
    <row r="397" spans="3:15" ht="12.75" customHeight="1">
      <c r="C397" t="s">
        <v>1766</v>
      </c>
    </row>
    <row r="398" spans="3:15" ht="12.75" customHeight="1">
      <c r="C398" t="s">
        <v>1767</v>
      </c>
    </row>
    <row r="399" spans="3:15" ht="12.75" customHeight="1">
      <c r="C399" t="s">
        <v>1768</v>
      </c>
    </row>
    <row r="401" spans="3:20" ht="12.75" customHeight="1">
      <c r="D401" t="s">
        <v>1444</v>
      </c>
      <c r="O401" s="16"/>
    </row>
    <row r="402" spans="3:20" ht="12.75" customHeight="1">
      <c r="Q402" s="2"/>
      <c r="T402" s="1"/>
    </row>
    <row r="403" spans="3:20" ht="12.75" customHeight="1">
      <c r="C403" t="s">
        <v>1443</v>
      </c>
    </row>
    <row r="404" spans="3:20" ht="12.75" customHeight="1">
      <c r="C404" t="s">
        <v>1445</v>
      </c>
    </row>
    <row r="405" spans="3:20" ht="12.75" customHeight="1">
      <c r="C405" t="s">
        <v>1446</v>
      </c>
    </row>
    <row r="406" spans="3:20" ht="12.75" customHeight="1">
      <c r="C406" t="s">
        <v>1447</v>
      </c>
    </row>
    <row r="407" spans="3:20" ht="12.75" customHeight="1">
      <c r="C407" t="s">
        <v>1517</v>
      </c>
    </row>
    <row r="408" spans="3:20" ht="12.75" customHeight="1">
      <c r="C408" t="s">
        <v>1518</v>
      </c>
    </row>
    <row r="410" spans="3:20" ht="12.75" customHeight="1">
      <c r="C410" t="s">
        <v>1448</v>
      </c>
    </row>
    <row r="411" spans="3:20" ht="12.75" customHeight="1">
      <c r="C411" t="s">
        <v>1449</v>
      </c>
      <c r="M411" t="s">
        <v>1800</v>
      </c>
    </row>
    <row r="413" spans="3:20" ht="12.75" customHeight="1">
      <c r="C413" t="s">
        <v>1802</v>
      </c>
      <c r="P413" t="s">
        <v>124</v>
      </c>
    </row>
    <row r="414" spans="3:20" ht="12.75" customHeight="1">
      <c r="D414" s="4" t="s">
        <v>1480</v>
      </c>
      <c r="T414" s="15"/>
    </row>
    <row r="416" spans="3:20" ht="12.75" customHeight="1">
      <c r="C416" t="s">
        <v>1479</v>
      </c>
    </row>
    <row r="417" spans="3:4" ht="12.75" customHeight="1">
      <c r="C417" s="7" t="s">
        <v>1450</v>
      </c>
    </row>
    <row r="418" spans="3:4" ht="12.75" customHeight="1">
      <c r="D418" s="7" t="s">
        <v>1564</v>
      </c>
    </row>
    <row r="419" spans="3:4" ht="12.75" customHeight="1">
      <c r="D419" s="7" t="s">
        <v>1565</v>
      </c>
    </row>
    <row r="420" spans="3:4" ht="12.75" customHeight="1">
      <c r="C420" t="s">
        <v>1451</v>
      </c>
    </row>
    <row r="421" spans="3:4" ht="12.75" customHeight="1">
      <c r="D421" s="7" t="s">
        <v>1566</v>
      </c>
    </row>
    <row r="422" spans="3:4" ht="12.75" customHeight="1">
      <c r="D422" s="7" t="s">
        <v>1567</v>
      </c>
    </row>
    <row r="423" spans="3:4" ht="12.75" customHeight="1">
      <c r="C423" t="s">
        <v>1453</v>
      </c>
    </row>
    <row r="424" spans="3:4" ht="12.75" customHeight="1">
      <c r="D424" t="s">
        <v>1452</v>
      </c>
    </row>
    <row r="425" spans="3:4" ht="12.75" customHeight="1">
      <c r="D425" t="s">
        <v>1568</v>
      </c>
    </row>
    <row r="426" spans="3:4" ht="12.75" customHeight="1">
      <c r="D426" s="7" t="s">
        <v>1569</v>
      </c>
    </row>
    <row r="427" spans="3:4" ht="12.75" customHeight="1">
      <c r="C427" t="s">
        <v>1454</v>
      </c>
    </row>
    <row r="428" spans="3:4" ht="12.75" customHeight="1">
      <c r="C428" t="s">
        <v>1457</v>
      </c>
    </row>
    <row r="429" spans="3:4" ht="12.75" customHeight="1">
      <c r="D429" t="s">
        <v>1570</v>
      </c>
    </row>
    <row r="430" spans="3:4" ht="12.75" customHeight="1">
      <c r="D430" s="7" t="s">
        <v>1571</v>
      </c>
    </row>
    <row r="431" spans="3:4" ht="12.75" customHeight="1">
      <c r="D431" t="s">
        <v>1455</v>
      </c>
    </row>
    <row r="432" spans="3:4" ht="12.75" customHeight="1">
      <c r="C432" t="s">
        <v>1456</v>
      </c>
    </row>
    <row r="433" spans="3:15" ht="12.75" customHeight="1">
      <c r="D433" t="s">
        <v>1572</v>
      </c>
    </row>
    <row r="434" spans="3:15" ht="12.75" customHeight="1">
      <c r="D434" s="21" t="s">
        <v>1554</v>
      </c>
    </row>
    <row r="435" spans="3:15" ht="12.75" customHeight="1">
      <c r="D435" s="7" t="s">
        <v>1573</v>
      </c>
    </row>
    <row r="436" spans="3:15" ht="12.75" customHeight="1">
      <c r="D436" s="47" t="s">
        <v>1556</v>
      </c>
    </row>
    <row r="437" spans="3:15" ht="12.75" customHeight="1">
      <c r="D437" s="4" t="s">
        <v>1574</v>
      </c>
      <c r="O437" s="2"/>
    </row>
    <row r="438" spans="3:15" ht="12.75" customHeight="1">
      <c r="D438" s="21" t="s">
        <v>1557</v>
      </c>
    </row>
    <row r="440" spans="3:15" ht="12.75" customHeight="1">
      <c r="C440" t="s">
        <v>1474</v>
      </c>
    </row>
    <row r="441" spans="3:15" ht="12.75" customHeight="1">
      <c r="D441" t="s">
        <v>1458</v>
      </c>
      <c r="M441" t="s">
        <v>1803</v>
      </c>
    </row>
    <row r="442" spans="3:15" ht="12.75" customHeight="1">
      <c r="D442" t="s">
        <v>1575</v>
      </c>
    </row>
    <row r="443" spans="3:15" ht="12.75" customHeight="1">
      <c r="D443" s="7" t="s">
        <v>1576</v>
      </c>
    </row>
    <row r="444" spans="3:15" ht="12.75" customHeight="1">
      <c r="D444" t="s">
        <v>1577</v>
      </c>
    </row>
    <row r="445" spans="3:15" ht="12.75" customHeight="1">
      <c r="D445" s="7" t="s">
        <v>1578</v>
      </c>
    </row>
    <row r="446" spans="3:15" ht="12.75" customHeight="1">
      <c r="D446" t="s">
        <v>1459</v>
      </c>
    </row>
    <row r="447" spans="3:15" ht="12.75" customHeight="1">
      <c r="C447" t="s">
        <v>1481</v>
      </c>
    </row>
    <row r="448" spans="3:15" ht="12.75" customHeight="1">
      <c r="D448" t="s">
        <v>1482</v>
      </c>
    </row>
    <row r="449" spans="3:21" ht="12.75" customHeight="1">
      <c r="D449" s="21" t="s">
        <v>1558</v>
      </c>
    </row>
    <row r="450" spans="3:21" ht="12.75" customHeight="1">
      <c r="D450" s="4" t="s">
        <v>1460</v>
      </c>
    </row>
    <row r="451" spans="3:21" ht="12.75" customHeight="1">
      <c r="D451" s="21" t="s">
        <v>1559</v>
      </c>
    </row>
    <row r="452" spans="3:21" ht="12.75" customHeight="1">
      <c r="D452" s="4" t="s">
        <v>1461</v>
      </c>
    </row>
    <row r="453" spans="3:21" ht="12.75" customHeight="1">
      <c r="D453" s="21" t="s">
        <v>1547</v>
      </c>
    </row>
    <row r="455" spans="3:21" ht="12.75" customHeight="1">
      <c r="C455" t="s">
        <v>1483</v>
      </c>
    </row>
    <row r="456" spans="3:21" ht="12.75" customHeight="1">
      <c r="C456" t="s">
        <v>1464</v>
      </c>
    </row>
    <row r="457" spans="3:21" ht="12.75" customHeight="1">
      <c r="C457" t="s">
        <v>1462</v>
      </c>
    </row>
    <row r="458" spans="3:21" ht="12.75" customHeight="1">
      <c r="C458" t="s">
        <v>1463</v>
      </c>
    </row>
    <row r="459" spans="3:21" ht="12.75" customHeight="1">
      <c r="D459" s="4" t="s">
        <v>1548</v>
      </c>
    </row>
    <row r="460" spans="3:21" ht="12.75" customHeight="1">
      <c r="D460" s="7" t="s">
        <v>1549</v>
      </c>
    </row>
    <row r="461" spans="3:21" ht="12.75" customHeight="1">
      <c r="D461" s="4" t="s">
        <v>1550</v>
      </c>
    </row>
    <row r="462" spans="3:21" ht="12.75" customHeight="1">
      <c r="D462" s="7" t="s">
        <v>1551</v>
      </c>
    </row>
    <row r="463" spans="3:21" ht="12.75" customHeight="1">
      <c r="U463" s="4"/>
    </row>
    <row r="464" spans="3:21" ht="12.75" customHeight="1">
      <c r="C464" t="s">
        <v>1804</v>
      </c>
      <c r="U464" s="4"/>
    </row>
    <row r="465" spans="3:24" ht="12.75" customHeight="1">
      <c r="C465" t="s">
        <v>1468</v>
      </c>
      <c r="U465" s="7"/>
    </row>
    <row r="466" spans="3:24" ht="12.75" customHeight="1">
      <c r="D466" t="s">
        <v>1465</v>
      </c>
      <c r="T466" s="4"/>
      <c r="U466" s="7"/>
      <c r="X466" s="4"/>
    </row>
    <row r="467" spans="3:24" ht="12.75" customHeight="1">
      <c r="D467" t="s">
        <v>1579</v>
      </c>
      <c r="T467" s="4"/>
      <c r="U467" s="7"/>
      <c r="X467" s="4"/>
    </row>
    <row r="468" spans="3:24" ht="12.75" customHeight="1">
      <c r="D468" t="s">
        <v>1580</v>
      </c>
      <c r="T468" s="4"/>
      <c r="U468" s="7"/>
      <c r="X468" s="4"/>
    </row>
    <row r="469" spans="3:24" ht="12.75" customHeight="1">
      <c r="D469" t="s">
        <v>1928</v>
      </c>
      <c r="T469" s="4"/>
      <c r="U469" s="7"/>
      <c r="X469" s="4"/>
    </row>
    <row r="470" spans="3:24" ht="12.75" customHeight="1">
      <c r="C470" t="s">
        <v>1581</v>
      </c>
      <c r="T470" s="4"/>
      <c r="U470" s="7"/>
      <c r="X470" s="4"/>
    </row>
    <row r="471" spans="3:24" ht="12.75" customHeight="1">
      <c r="D471" s="4" t="s">
        <v>1582</v>
      </c>
      <c r="T471" s="4"/>
      <c r="U471" s="7"/>
      <c r="X471" s="4"/>
    </row>
    <row r="472" spans="3:24" ht="12.75" customHeight="1">
      <c r="D472" s="21" t="s">
        <v>1583</v>
      </c>
      <c r="T472" s="4"/>
      <c r="X472" s="4"/>
    </row>
    <row r="473" spans="3:24" ht="12.75" customHeight="1">
      <c r="C473" t="s">
        <v>1469</v>
      </c>
      <c r="T473" s="4"/>
      <c r="U473" s="7"/>
      <c r="X473" s="4"/>
    </row>
    <row r="474" spans="3:24" ht="12.75" customHeight="1">
      <c r="D474" t="s">
        <v>1584</v>
      </c>
      <c r="T474" s="4"/>
      <c r="U474" s="7"/>
      <c r="X474" s="4"/>
    </row>
    <row r="475" spans="3:24" ht="12.75" customHeight="1">
      <c r="C475" t="s">
        <v>1467</v>
      </c>
      <c r="T475" s="4"/>
      <c r="U475" s="7"/>
      <c r="X475" s="4"/>
    </row>
    <row r="476" spans="3:24" ht="12.75" customHeight="1">
      <c r="D476" t="s">
        <v>1552</v>
      </c>
      <c r="T476" s="4"/>
      <c r="U476" s="7"/>
      <c r="X476" s="4"/>
    </row>
    <row r="477" spans="3:24" ht="12.75" customHeight="1">
      <c r="C477" t="s">
        <v>1466</v>
      </c>
      <c r="T477" s="4"/>
      <c r="U477" s="4"/>
      <c r="X477" s="4"/>
    </row>
    <row r="478" spans="3:24" ht="12.75" customHeight="1">
      <c r="D478" t="s">
        <v>1553</v>
      </c>
      <c r="T478" s="4"/>
      <c r="U478" s="4"/>
      <c r="V478" s="4"/>
      <c r="X478" s="4"/>
    </row>
    <row r="479" spans="3:24" ht="12.75" customHeight="1">
      <c r="D479" s="21" t="s">
        <v>1555</v>
      </c>
      <c r="T479" s="4"/>
      <c r="U479" s="4"/>
      <c r="V479" s="4"/>
      <c r="X479" s="4"/>
    </row>
    <row r="480" spans="3:24" ht="12.75" customHeight="1">
      <c r="T480" s="4"/>
      <c r="U480" s="4"/>
      <c r="V480" s="4"/>
      <c r="X480" s="4"/>
    </row>
    <row r="481" spans="3:24" ht="12.75" customHeight="1">
      <c r="C481" t="s">
        <v>1485</v>
      </c>
      <c r="T481" s="4"/>
      <c r="W481" s="4"/>
      <c r="X481" s="4"/>
    </row>
    <row r="482" spans="3:24" ht="12.75" customHeight="1">
      <c r="D482" t="s">
        <v>1475</v>
      </c>
      <c r="T482" s="26"/>
      <c r="U482" s="4"/>
      <c r="V482" s="4"/>
      <c r="W482" s="4"/>
      <c r="X482" s="4"/>
    </row>
    <row r="483" spans="3:24" ht="12.75" customHeight="1">
      <c r="D483" t="s">
        <v>1585</v>
      </c>
      <c r="T483" s="4"/>
      <c r="U483" s="4"/>
      <c r="V483" s="4"/>
      <c r="W483" s="4"/>
      <c r="X483" s="4"/>
    </row>
    <row r="484" spans="3:24" ht="12.75" customHeight="1">
      <c r="D484" t="s">
        <v>1586</v>
      </c>
      <c r="N484" t="s">
        <v>1805</v>
      </c>
      <c r="T484" s="4"/>
      <c r="W484" s="4"/>
      <c r="X484" s="4"/>
    </row>
    <row r="485" spans="3:24" ht="12.75" customHeight="1">
      <c r="C485" t="s">
        <v>1484</v>
      </c>
      <c r="T485" s="4"/>
      <c r="U485" s="4"/>
      <c r="V485" s="4"/>
      <c r="W485" s="4"/>
      <c r="X485" s="4"/>
    </row>
    <row r="486" spans="3:24" ht="12.75" customHeight="1">
      <c r="D486" s="4" t="s">
        <v>1560</v>
      </c>
      <c r="T486" s="4"/>
      <c r="U486" s="4"/>
      <c r="V486" s="4"/>
      <c r="W486" s="4"/>
      <c r="X486" s="4"/>
    </row>
    <row r="487" spans="3:24" ht="12.75" customHeight="1">
      <c r="D487" t="s">
        <v>1477</v>
      </c>
      <c r="L487" s="4"/>
      <c r="T487" s="4"/>
      <c r="U487" s="7"/>
      <c r="V487" s="7"/>
      <c r="W487" s="4"/>
      <c r="X487" s="4"/>
    </row>
    <row r="488" spans="3:24" ht="12.75" customHeight="1">
      <c r="D488" t="s">
        <v>1561</v>
      </c>
    </row>
    <row r="489" spans="3:24" ht="12.75" customHeight="1">
      <c r="C489" t="s">
        <v>1478</v>
      </c>
    </row>
    <row r="490" spans="3:24" ht="12.75" customHeight="1">
      <c r="D490" s="4" t="s">
        <v>1562</v>
      </c>
    </row>
    <row r="491" spans="3:24" ht="12.75" customHeight="1">
      <c r="D491" s="21" t="s">
        <v>1587</v>
      </c>
    </row>
    <row r="492" spans="3:24" ht="12.75" customHeight="1">
      <c r="D492" s="7" t="s">
        <v>1563</v>
      </c>
    </row>
    <row r="493" spans="3:24" ht="12.75" customHeight="1">
      <c r="D493" s="47" t="s">
        <v>1588</v>
      </c>
    </row>
    <row r="495" spans="3:24" ht="12.75" customHeight="1">
      <c r="C495" t="s">
        <v>1486</v>
      </c>
    </row>
    <row r="498" spans="3:4" ht="12.75" customHeight="1">
      <c r="C498" s="9" t="s">
        <v>1776</v>
      </c>
    </row>
    <row r="499" spans="3:4" ht="12.75" customHeight="1">
      <c r="C499" s="9"/>
    </row>
    <row r="500" spans="3:4" ht="12.75" customHeight="1">
      <c r="C500" t="s">
        <v>1769</v>
      </c>
    </row>
    <row r="501" spans="3:4" ht="12.75" customHeight="1">
      <c r="C501" t="s">
        <v>1770</v>
      </c>
    </row>
    <row r="502" spans="3:4" ht="12.75" customHeight="1">
      <c r="C502" t="s">
        <v>1771</v>
      </c>
    </row>
    <row r="503" spans="3:4" ht="12.75" customHeight="1">
      <c r="C503" t="s">
        <v>1772</v>
      </c>
    </row>
    <row r="505" spans="3:4" ht="12.75" customHeight="1">
      <c r="D505" s="21" t="s">
        <v>277</v>
      </c>
    </row>
    <row r="506" spans="3:4" ht="12.75" customHeight="1">
      <c r="D506" s="21" t="s">
        <v>1589</v>
      </c>
    </row>
    <row r="507" spans="3:4" ht="12.75" customHeight="1">
      <c r="D507" s="21" t="s">
        <v>1590</v>
      </c>
    </row>
    <row r="508" spans="3:4" ht="12.75" customHeight="1">
      <c r="D508" s="21" t="s">
        <v>1591</v>
      </c>
    </row>
    <row r="509" spans="3:4" ht="12.75" customHeight="1">
      <c r="D509" s="21" t="s">
        <v>1594</v>
      </c>
    </row>
    <row r="510" spans="3:4" ht="12.75" customHeight="1">
      <c r="D510" s="21" t="s">
        <v>1592</v>
      </c>
    </row>
    <row r="511" spans="3:4" ht="12.75" customHeight="1">
      <c r="D511" s="21" t="s">
        <v>1595</v>
      </c>
    </row>
    <row r="512" spans="3:4" ht="12.75" customHeight="1">
      <c r="D512" s="47" t="s">
        <v>1596</v>
      </c>
    </row>
    <row r="513" spans="4:19" ht="12.75" customHeight="1">
      <c r="D513" s="21" t="s">
        <v>1597</v>
      </c>
    </row>
    <row r="514" spans="4:19" ht="12.75" customHeight="1">
      <c r="D514" s="21" t="s">
        <v>1598</v>
      </c>
    </row>
    <row r="515" spans="4:19" ht="12.75" customHeight="1">
      <c r="D515" s="21" t="s">
        <v>1599</v>
      </c>
    </row>
    <row r="516" spans="4:19" ht="12.75" customHeight="1">
      <c r="D516" s="21" t="s">
        <v>1257</v>
      </c>
    </row>
    <row r="517" spans="4:19" ht="12.75" customHeight="1">
      <c r="D517" s="21" t="s">
        <v>1258</v>
      </c>
    </row>
    <row r="518" spans="4:19" ht="12.75" customHeight="1">
      <c r="D518" s="21" t="s">
        <v>1527</v>
      </c>
    </row>
    <row r="519" spans="4:19" ht="12.75" customHeight="1">
      <c r="D519" s="4" t="s">
        <v>294</v>
      </c>
      <c r="H519" s="4"/>
      <c r="I519" s="4"/>
      <c r="J519" s="4"/>
      <c r="K519" s="4"/>
      <c r="M519" s="4"/>
      <c r="N519" s="4"/>
      <c r="O519" s="4"/>
      <c r="P519" s="4"/>
      <c r="Q519" s="4"/>
      <c r="R519" s="4"/>
      <c r="S519" s="4"/>
    </row>
    <row r="520" spans="4:19" ht="12.75" customHeight="1">
      <c r="D520" s="29" t="s">
        <v>1528</v>
      </c>
      <c r="H520" s="4"/>
      <c r="I520" s="4"/>
      <c r="J520" s="4"/>
      <c r="K520" s="4"/>
      <c r="M520" s="4"/>
      <c r="N520" s="4"/>
      <c r="O520" s="4"/>
      <c r="P520" s="4"/>
      <c r="Q520" s="4"/>
      <c r="R520" s="4"/>
      <c r="S520" s="4"/>
    </row>
    <row r="521" spans="4:19" ht="12.75" customHeight="1">
      <c r="D521" s="29" t="s">
        <v>1529</v>
      </c>
      <c r="H521" s="4"/>
      <c r="I521" s="4"/>
      <c r="J521" s="4"/>
      <c r="K521" s="4"/>
      <c r="M521" s="4"/>
      <c r="N521" s="4"/>
      <c r="O521" s="4"/>
      <c r="P521" s="4"/>
      <c r="Q521" s="4"/>
      <c r="R521" s="4"/>
      <c r="S521" s="4"/>
    </row>
    <row r="522" spans="4:19" ht="12.75" customHeight="1">
      <c r="D522" s="29" t="s">
        <v>1530</v>
      </c>
      <c r="H522" s="4"/>
      <c r="I522" s="4"/>
      <c r="J522" s="4"/>
      <c r="K522" s="4"/>
      <c r="M522" s="4"/>
      <c r="N522" s="4"/>
      <c r="O522" s="4"/>
      <c r="P522" s="4"/>
      <c r="Q522" s="4"/>
      <c r="R522" s="4"/>
      <c r="S522" s="4"/>
    </row>
    <row r="523" spans="4:19" ht="12.75" customHeight="1">
      <c r="D523" s="29" t="s">
        <v>1532</v>
      </c>
      <c r="H523" s="4"/>
      <c r="I523" s="4"/>
      <c r="J523" s="4"/>
      <c r="K523" s="4"/>
      <c r="M523" s="4"/>
      <c r="N523" s="4"/>
      <c r="O523" s="4"/>
      <c r="P523" s="4"/>
      <c r="Q523" s="4"/>
      <c r="R523" s="4"/>
      <c r="S523" s="4"/>
    </row>
    <row r="524" spans="4:19" ht="12.75" customHeight="1">
      <c r="D524" s="5" t="s">
        <v>1504</v>
      </c>
      <c r="H524" s="4"/>
      <c r="I524" s="4"/>
      <c r="J524" s="4"/>
      <c r="K524" s="4"/>
      <c r="M524" s="4"/>
      <c r="N524" s="4"/>
      <c r="O524" s="4"/>
      <c r="P524" s="4"/>
      <c r="Q524" s="4"/>
      <c r="R524" s="4"/>
      <c r="S524" s="4"/>
    </row>
    <row r="525" spans="4:19" ht="12.75" customHeight="1">
      <c r="D525" s="29" t="s">
        <v>1533</v>
      </c>
      <c r="H525" s="4"/>
      <c r="I525" s="4"/>
      <c r="J525" s="4"/>
      <c r="K525" s="4"/>
      <c r="M525" s="4"/>
      <c r="N525" s="4"/>
      <c r="O525" s="4"/>
      <c r="P525" s="4"/>
      <c r="Q525" s="4"/>
      <c r="R525" s="4"/>
      <c r="S525" s="4"/>
    </row>
    <row r="526" spans="4:19" ht="12.75" customHeight="1">
      <c r="D526" s="29" t="s">
        <v>1534</v>
      </c>
      <c r="G526" s="21"/>
      <c r="H526" s="4"/>
      <c r="I526" s="4"/>
      <c r="J526" s="4"/>
      <c r="K526" s="4"/>
      <c r="M526" s="4"/>
      <c r="N526" s="4"/>
      <c r="O526" s="4"/>
      <c r="P526" s="4"/>
      <c r="Q526" s="4"/>
      <c r="R526" s="4"/>
      <c r="S526" s="4"/>
    </row>
    <row r="527" spans="4:19" ht="12.75" customHeight="1">
      <c r="D527" s="29" t="s">
        <v>1535</v>
      </c>
      <c r="G527" s="21"/>
      <c r="H527" s="4"/>
      <c r="I527" s="4"/>
      <c r="J527" s="4"/>
      <c r="K527" s="4"/>
      <c r="M527" s="4"/>
      <c r="N527" s="4"/>
      <c r="O527" s="4"/>
      <c r="P527" s="4"/>
      <c r="Q527" s="4"/>
      <c r="R527" s="4"/>
      <c r="S527" s="4"/>
    </row>
    <row r="528" spans="4:19" ht="12.75" customHeight="1">
      <c r="D528" s="5" t="s">
        <v>1505</v>
      </c>
      <c r="H528" s="4"/>
      <c r="I528" s="4"/>
      <c r="J528" s="4"/>
      <c r="K528" s="4"/>
      <c r="M528" s="4"/>
      <c r="N528" s="4"/>
      <c r="O528" s="4"/>
      <c r="P528" s="4"/>
      <c r="Q528" s="4"/>
      <c r="R528" s="4"/>
      <c r="S528" s="4"/>
    </row>
    <row r="529" spans="4:19" ht="12.75" customHeight="1">
      <c r="D529" s="29" t="s">
        <v>1536</v>
      </c>
      <c r="H529" s="4"/>
      <c r="I529" s="4"/>
      <c r="J529" s="4"/>
      <c r="K529" s="4"/>
      <c r="M529" s="4"/>
      <c r="N529" s="4"/>
      <c r="O529" s="4"/>
      <c r="P529" s="4"/>
      <c r="Q529" s="4"/>
      <c r="R529" s="4"/>
      <c r="S529" s="4"/>
    </row>
    <row r="530" spans="4:19" ht="12.75" customHeight="1">
      <c r="D530" s="29" t="s">
        <v>1537</v>
      </c>
      <c r="H530" s="4"/>
      <c r="I530" s="4"/>
      <c r="J530" s="4"/>
      <c r="K530" s="4"/>
      <c r="M530" s="4"/>
      <c r="N530" s="4"/>
      <c r="O530" s="4"/>
      <c r="P530" s="4"/>
      <c r="Q530" s="4"/>
      <c r="R530" s="4"/>
      <c r="S530" s="4"/>
    </row>
    <row r="531" spans="4:19" ht="12.75" customHeight="1">
      <c r="D531" s="4" t="s">
        <v>295</v>
      </c>
      <c r="H531" s="4"/>
      <c r="I531" s="4"/>
      <c r="J531" s="4"/>
      <c r="K531" s="4"/>
      <c r="M531" s="4"/>
      <c r="N531" s="4"/>
      <c r="O531" s="4"/>
      <c r="P531" s="4"/>
      <c r="Q531" s="4"/>
      <c r="R531" s="4"/>
      <c r="S531" s="4"/>
    </row>
    <row r="532" spans="4:19" ht="12.75" customHeight="1">
      <c r="D532" s="21" t="s">
        <v>1487</v>
      </c>
      <c r="H532" s="4"/>
      <c r="I532" s="4"/>
      <c r="J532" s="4"/>
      <c r="K532" s="4"/>
      <c r="M532" s="4"/>
      <c r="N532" s="4"/>
      <c r="O532" s="4"/>
      <c r="P532" s="4"/>
      <c r="Q532" s="4"/>
      <c r="R532" s="4"/>
      <c r="S532" s="4"/>
    </row>
    <row r="533" spans="4:19" ht="12.75" customHeight="1">
      <c r="D533" s="21" t="s">
        <v>1488</v>
      </c>
      <c r="H533" s="4"/>
      <c r="I533" s="4"/>
      <c r="J533" s="4"/>
      <c r="M533" s="4"/>
      <c r="N533" s="4"/>
      <c r="O533" s="4"/>
      <c r="P533" s="4"/>
      <c r="Q533" s="4"/>
      <c r="R533" s="4"/>
      <c r="S533" s="4"/>
    </row>
    <row r="534" spans="4:19" ht="12.75" customHeight="1">
      <c r="D534" s="21" t="s">
        <v>1540</v>
      </c>
      <c r="H534" s="4"/>
      <c r="I534" s="4"/>
      <c r="J534" s="4"/>
      <c r="M534" s="4"/>
      <c r="N534" s="4"/>
      <c r="O534" s="4"/>
      <c r="P534" s="4"/>
      <c r="Q534" s="4"/>
      <c r="R534" s="4"/>
      <c r="S534" s="4"/>
    </row>
    <row r="535" spans="4:19" ht="12.75" customHeight="1">
      <c r="D535" s="21" t="s">
        <v>1496</v>
      </c>
      <c r="H535" s="4"/>
      <c r="I535" s="4"/>
      <c r="J535" s="4"/>
      <c r="M535" s="4"/>
      <c r="N535" s="4"/>
      <c r="O535" s="4"/>
      <c r="P535" s="4"/>
      <c r="Q535" s="4"/>
      <c r="R535" s="4"/>
      <c r="S535" s="4"/>
    </row>
    <row r="536" spans="4:19" ht="12.75" customHeight="1">
      <c r="D536" s="21" t="s">
        <v>1497</v>
      </c>
      <c r="H536" s="4"/>
      <c r="I536" s="4"/>
      <c r="J536" s="4"/>
      <c r="K536" s="4"/>
      <c r="M536" s="4"/>
      <c r="N536" s="4"/>
      <c r="O536" s="4"/>
      <c r="P536" s="4"/>
      <c r="Q536" s="4"/>
      <c r="R536" s="4"/>
      <c r="S536" s="4"/>
    </row>
    <row r="537" spans="4:19" ht="12.75" customHeight="1">
      <c r="D537" s="7" t="s">
        <v>274</v>
      </c>
      <c r="H537" s="4"/>
      <c r="I537" s="4"/>
      <c r="J537" s="4"/>
      <c r="K537" s="4"/>
      <c r="M537" s="4"/>
      <c r="N537" s="4"/>
      <c r="O537" s="4"/>
      <c r="P537" s="4"/>
      <c r="Q537" s="4"/>
      <c r="R537" s="4"/>
      <c r="S537" s="4"/>
    </row>
    <row r="538" spans="4:19" ht="12.75" customHeight="1">
      <c r="D538" s="21" t="s">
        <v>1498</v>
      </c>
      <c r="H538" s="4"/>
      <c r="I538" s="4"/>
      <c r="J538" s="4"/>
      <c r="K538" s="4"/>
      <c r="M538" s="4"/>
      <c r="N538" s="4"/>
      <c r="O538" s="4"/>
      <c r="P538" s="4"/>
      <c r="Q538" s="4"/>
      <c r="R538" s="4"/>
      <c r="S538" s="4"/>
    </row>
    <row r="539" spans="4:19" ht="12.75" customHeight="1">
      <c r="D539" s="21" t="s">
        <v>1499</v>
      </c>
      <c r="H539" s="4"/>
      <c r="I539" s="4"/>
      <c r="J539" s="4"/>
      <c r="K539" s="4"/>
      <c r="M539" s="4"/>
      <c r="N539" s="4"/>
      <c r="O539" s="4"/>
      <c r="P539" s="4"/>
      <c r="Q539" s="4"/>
      <c r="R539" s="4"/>
      <c r="S539" s="4"/>
    </row>
    <row r="540" spans="4:19" ht="12.75" customHeight="1">
      <c r="D540" s="21" t="s">
        <v>1636</v>
      </c>
      <c r="H540" s="4"/>
      <c r="I540" s="4"/>
      <c r="J540" s="4"/>
      <c r="K540" s="4"/>
      <c r="M540" s="4"/>
      <c r="N540" s="4"/>
      <c r="O540" s="4"/>
      <c r="P540" s="4"/>
      <c r="Q540" s="4"/>
      <c r="R540" s="4"/>
      <c r="S540" s="4"/>
    </row>
    <row r="541" spans="4:19" ht="12.75" customHeight="1">
      <c r="D541" s="21" t="s">
        <v>1635</v>
      </c>
      <c r="H541" s="4"/>
      <c r="I541" s="4"/>
      <c r="J541" s="4"/>
      <c r="K541" s="4"/>
      <c r="L541" s="21"/>
      <c r="M541" s="4"/>
      <c r="N541" s="4"/>
      <c r="O541" s="4"/>
      <c r="P541" s="4"/>
      <c r="Q541" s="4"/>
      <c r="R541" s="4"/>
      <c r="S541" s="4"/>
    </row>
    <row r="542" spans="4:19" ht="12.75" customHeight="1">
      <c r="D542" s="21" t="s">
        <v>1637</v>
      </c>
      <c r="H542" s="4"/>
      <c r="I542" s="4"/>
      <c r="J542" s="4"/>
      <c r="K542" s="4"/>
      <c r="L542" s="21"/>
      <c r="M542" s="4"/>
      <c r="N542" s="4"/>
      <c r="O542" s="4"/>
      <c r="P542" s="4"/>
      <c r="Q542" s="4"/>
      <c r="R542" s="4"/>
      <c r="S542" s="4"/>
    </row>
    <row r="543" spans="4:19" ht="12.75" customHeight="1">
      <c r="D543" s="21" t="s">
        <v>1638</v>
      </c>
      <c r="I543" s="4"/>
      <c r="J543" s="4"/>
      <c r="K543" s="4"/>
      <c r="M543" s="4"/>
      <c r="N543" s="4"/>
      <c r="O543" s="4"/>
      <c r="P543" s="4"/>
      <c r="Q543" s="4"/>
      <c r="R543" s="4"/>
      <c r="S543" s="4"/>
    </row>
    <row r="544" spans="4:19" ht="12.75" customHeight="1">
      <c r="D544" s="21" t="s">
        <v>1639</v>
      </c>
      <c r="H544" s="3"/>
      <c r="I544" s="4"/>
      <c r="J544" s="4"/>
      <c r="K544" s="4"/>
      <c r="M544" s="4"/>
      <c r="N544" s="4"/>
      <c r="O544" s="4"/>
      <c r="P544" s="4"/>
      <c r="Q544" s="4"/>
      <c r="R544" s="4"/>
      <c r="S544" s="4"/>
    </row>
    <row r="545" spans="4:19" ht="12.75" customHeight="1">
      <c r="D545" t="s">
        <v>1659</v>
      </c>
      <c r="H545" s="3"/>
      <c r="I545" s="4"/>
      <c r="J545" s="4"/>
      <c r="K545" s="4"/>
      <c r="M545" s="4"/>
      <c r="N545" s="4"/>
      <c r="O545" s="4"/>
      <c r="P545" s="4"/>
      <c r="Q545" s="4"/>
      <c r="R545" s="4"/>
      <c r="S545" s="4"/>
    </row>
    <row r="546" spans="4:19" ht="12.75" customHeight="1">
      <c r="D546" s="21" t="s">
        <v>1660</v>
      </c>
      <c r="H546" s="3"/>
      <c r="I546" s="4"/>
      <c r="J546" s="4"/>
      <c r="K546" s="4"/>
      <c r="M546" s="4"/>
      <c r="N546" s="4"/>
      <c r="O546" s="4"/>
      <c r="P546" s="4"/>
      <c r="Q546" s="4"/>
      <c r="R546" s="4"/>
      <c r="S546" s="4"/>
    </row>
    <row r="547" spans="4:19" ht="12.75" customHeight="1">
      <c r="D547" s="21" t="s">
        <v>1661</v>
      </c>
      <c r="H547" s="3"/>
      <c r="I547" s="4"/>
      <c r="J547" s="4"/>
      <c r="K547" s="4"/>
      <c r="M547" s="4"/>
      <c r="N547" s="4"/>
      <c r="O547" s="4"/>
      <c r="P547" s="4"/>
      <c r="Q547" s="4"/>
      <c r="R547" s="4"/>
      <c r="S547" s="4"/>
    </row>
    <row r="548" spans="4:19" ht="12.75" customHeight="1">
      <c r="D548" t="s">
        <v>1490</v>
      </c>
      <c r="I548" s="4"/>
      <c r="J548" s="4"/>
      <c r="K548" s="4"/>
      <c r="M548" s="4"/>
      <c r="N548" s="4"/>
      <c r="O548" s="4"/>
      <c r="P548" s="4"/>
      <c r="Q548" s="4"/>
      <c r="R548" s="4"/>
      <c r="S548" s="4"/>
    </row>
    <row r="549" spans="4:19" ht="12.75" customHeight="1">
      <c r="D549" s="21" t="s">
        <v>1634</v>
      </c>
      <c r="H549" s="4"/>
      <c r="I549" s="4"/>
      <c r="J549" s="4"/>
      <c r="K549" s="4"/>
      <c r="L549" s="21"/>
      <c r="M549" s="4"/>
      <c r="O549" s="4"/>
      <c r="P549" s="4"/>
      <c r="Q549" s="4"/>
      <c r="R549" s="4"/>
      <c r="S549" s="4"/>
    </row>
    <row r="550" spans="4:19" ht="12.75" customHeight="1">
      <c r="D550" s="21" t="s">
        <v>1653</v>
      </c>
      <c r="H550" s="4"/>
      <c r="I550" s="4"/>
      <c r="K550" s="4"/>
      <c r="M550" s="4"/>
      <c r="O550" s="4"/>
      <c r="P550" s="4"/>
      <c r="Q550" s="4"/>
      <c r="R550" s="4"/>
      <c r="S550" s="4"/>
    </row>
    <row r="551" spans="4:19" ht="12.75" customHeight="1">
      <c r="D551" s="4" t="s">
        <v>1863</v>
      </c>
      <c r="H551" s="4"/>
      <c r="I551" s="4"/>
      <c r="J551" s="4"/>
      <c r="K551" s="4"/>
      <c r="M551" s="4"/>
      <c r="N551" s="4"/>
      <c r="O551" s="4"/>
      <c r="P551" s="4"/>
      <c r="Q551" s="4"/>
      <c r="R551" s="4"/>
      <c r="S551" s="4"/>
    </row>
    <row r="552" spans="4:19" ht="12.75" customHeight="1">
      <c r="D552" s="3" t="s">
        <v>1500</v>
      </c>
      <c r="H552" s="4"/>
      <c r="I552" s="4"/>
      <c r="J552" s="4"/>
      <c r="K552" s="4"/>
      <c r="M552" s="4"/>
      <c r="N552" s="4"/>
      <c r="O552" s="4"/>
      <c r="P552" s="4"/>
      <c r="Q552" s="4"/>
      <c r="R552" s="4"/>
      <c r="S552" s="4"/>
    </row>
    <row r="553" spans="4:19" ht="12.75" customHeight="1">
      <c r="D553" s="21" t="s">
        <v>1501</v>
      </c>
      <c r="H553" s="4"/>
      <c r="I553" s="4"/>
      <c r="J553" s="4"/>
      <c r="K553" s="4"/>
      <c r="M553" s="4"/>
      <c r="N553" s="4"/>
      <c r="O553" s="4"/>
      <c r="P553" s="4"/>
      <c r="Q553" s="4"/>
      <c r="R553" s="4"/>
      <c r="S553" s="4"/>
    </row>
    <row r="554" spans="4:19" ht="12.75" customHeight="1">
      <c r="D554" t="s">
        <v>1489</v>
      </c>
      <c r="H554" s="4"/>
      <c r="I554" s="4"/>
      <c r="J554" s="4"/>
      <c r="K554" s="4"/>
      <c r="M554" s="4"/>
      <c r="N554" s="4"/>
      <c r="O554" s="4"/>
      <c r="P554" s="4"/>
      <c r="Q554" s="4"/>
      <c r="R554" s="4"/>
      <c r="S554" s="4"/>
    </row>
    <row r="555" spans="4:19" ht="12.75" customHeight="1">
      <c r="D555" s="21" t="s">
        <v>1633</v>
      </c>
      <c r="H555" s="4"/>
      <c r="I555" s="4"/>
      <c r="J555" s="4"/>
      <c r="K555" s="4"/>
      <c r="M555" s="4"/>
      <c r="O555" s="4"/>
      <c r="P555" s="4"/>
      <c r="Q555" s="4"/>
      <c r="R555" s="4"/>
      <c r="S555" s="4"/>
    </row>
    <row r="556" spans="4:19" ht="12.75" customHeight="1">
      <c r="D556" s="21" t="s">
        <v>1654</v>
      </c>
      <c r="H556" s="4"/>
      <c r="I556" s="4"/>
      <c r="K556" s="4"/>
      <c r="M556" s="4"/>
      <c r="O556" s="4"/>
      <c r="P556" s="4"/>
      <c r="Q556" s="4"/>
      <c r="R556" s="4"/>
      <c r="S556" s="4"/>
    </row>
    <row r="557" spans="4:19" ht="12.75" customHeight="1">
      <c r="D557" s="4" t="s">
        <v>1864</v>
      </c>
      <c r="I557" s="4"/>
      <c r="J557" s="4"/>
      <c r="K557" s="4"/>
      <c r="M557" s="4"/>
      <c r="N557" s="4"/>
      <c r="O557" s="4"/>
      <c r="P557" s="4"/>
      <c r="Q557" s="4"/>
      <c r="R557" s="4"/>
      <c r="S557" s="4"/>
    </row>
    <row r="558" spans="4:19" ht="12.75" customHeight="1">
      <c r="D558" s="3" t="s">
        <v>1502</v>
      </c>
      <c r="G558" s="4"/>
      <c r="H558" s="4"/>
      <c r="I558" s="4"/>
      <c r="J558" s="4"/>
      <c r="K558" s="4"/>
      <c r="M558" s="4"/>
      <c r="N558" s="4"/>
      <c r="O558" s="4"/>
      <c r="P558" s="4"/>
      <c r="Q558" s="4"/>
      <c r="R558" s="4"/>
      <c r="S558" s="4"/>
    </row>
    <row r="559" spans="4:19" ht="12.75" customHeight="1">
      <c r="D559" s="21" t="s">
        <v>1503</v>
      </c>
      <c r="G559" s="4"/>
      <c r="H559" s="4"/>
      <c r="I559" s="4"/>
      <c r="J559" s="4"/>
      <c r="K559" s="4"/>
      <c r="M559" s="4"/>
      <c r="N559" s="4"/>
      <c r="O559" s="4"/>
      <c r="P559" s="4"/>
      <c r="Q559" s="4"/>
      <c r="R559" s="4"/>
      <c r="S559" s="4"/>
    </row>
    <row r="560" spans="4:19" ht="12.75" customHeight="1">
      <c r="D560" s="21" t="s">
        <v>1491</v>
      </c>
      <c r="G560" s="4"/>
      <c r="H560" s="4"/>
      <c r="I560" s="4"/>
      <c r="J560" s="4"/>
      <c r="K560" s="4"/>
      <c r="M560" s="4"/>
      <c r="N560" s="4"/>
      <c r="O560" s="4"/>
      <c r="P560" s="4"/>
      <c r="Q560" s="4"/>
      <c r="R560" s="4"/>
      <c r="S560" s="4"/>
    </row>
    <row r="561" spans="4:19" ht="12.75" customHeight="1">
      <c r="D561" s="21" t="s">
        <v>1492</v>
      </c>
      <c r="H561" s="21"/>
      <c r="I561" s="4"/>
      <c r="K561" s="4"/>
      <c r="M561" s="4"/>
      <c r="N561" s="4"/>
      <c r="O561" s="4"/>
      <c r="P561" s="4"/>
      <c r="Q561" s="4"/>
      <c r="R561" s="4"/>
      <c r="S561" s="4"/>
    </row>
    <row r="562" spans="4:19" ht="12.75" customHeight="1">
      <c r="D562" s="21" t="s">
        <v>1493</v>
      </c>
      <c r="I562" s="4"/>
      <c r="J562" s="4"/>
      <c r="K562" s="4"/>
      <c r="M562" s="4"/>
      <c r="N562" s="4"/>
      <c r="O562" s="4"/>
      <c r="P562" s="4"/>
      <c r="Q562" s="4"/>
      <c r="R562" s="4"/>
      <c r="S562" s="4"/>
    </row>
    <row r="563" spans="4:19" ht="12.75" customHeight="1">
      <c r="D563" s="21" t="s">
        <v>1509</v>
      </c>
      <c r="I563" s="4"/>
      <c r="J563" s="4"/>
      <c r="K563" s="4"/>
      <c r="M563" s="4"/>
      <c r="N563" s="4"/>
      <c r="O563" s="4"/>
      <c r="P563" s="4"/>
      <c r="Q563" s="4"/>
      <c r="R563" s="4"/>
      <c r="S563" s="4"/>
    </row>
    <row r="564" spans="4:19" ht="12.75" customHeight="1">
      <c r="D564" s="5" t="s">
        <v>1504</v>
      </c>
      <c r="I564" s="4"/>
      <c r="J564" s="4"/>
      <c r="K564" s="4"/>
      <c r="M564" s="4"/>
      <c r="N564" s="4"/>
      <c r="O564" s="4"/>
      <c r="P564" s="4"/>
      <c r="Q564" s="4"/>
      <c r="R564" s="4"/>
      <c r="S564" s="4"/>
    </row>
    <row r="565" spans="4:19" ht="12.75" customHeight="1">
      <c r="D565" s="21" t="s">
        <v>1510</v>
      </c>
      <c r="I565" s="4"/>
      <c r="J565" s="4"/>
      <c r="K565" s="4"/>
      <c r="M565" s="4"/>
      <c r="N565" s="4"/>
      <c r="O565" s="4"/>
      <c r="P565" s="4"/>
    </row>
    <row r="566" spans="4:19" ht="12.75" customHeight="1">
      <c r="D566" s="5" t="s">
        <v>1505</v>
      </c>
      <c r="L566" s="4"/>
      <c r="M566" s="4"/>
      <c r="N566" s="4"/>
      <c r="O566" s="4"/>
      <c r="P566" s="4"/>
    </row>
    <row r="567" spans="4:19" ht="12.75" customHeight="1">
      <c r="D567" s="21" t="s">
        <v>1512</v>
      </c>
      <c r="L567" s="4"/>
      <c r="M567" s="4"/>
      <c r="N567" s="4"/>
      <c r="O567" s="4"/>
      <c r="P567" s="4"/>
    </row>
    <row r="568" spans="4:19" ht="12.75" customHeight="1">
      <c r="D568" s="21" t="s">
        <v>1494</v>
      </c>
      <c r="L568" s="4"/>
      <c r="M568" s="4"/>
      <c r="N568" s="4"/>
      <c r="O568" s="4"/>
      <c r="P568" s="4"/>
    </row>
    <row r="569" spans="4:19" ht="12.75" customHeight="1">
      <c r="D569" s="21" t="s">
        <v>1495</v>
      </c>
      <c r="L569" s="4"/>
      <c r="M569" s="4"/>
      <c r="N569" s="4"/>
      <c r="O569" s="4"/>
      <c r="P569" s="4"/>
    </row>
    <row r="570" spans="4:19" ht="12.75" customHeight="1">
      <c r="D570" s="21" t="s">
        <v>1593</v>
      </c>
      <c r="L570" s="4"/>
      <c r="M570" s="4"/>
      <c r="N570" s="4"/>
      <c r="O570" s="4"/>
      <c r="P570" s="4"/>
    </row>
    <row r="571" spans="4:19" ht="12.75" customHeight="1">
      <c r="D571" s="21" t="s">
        <v>1600</v>
      </c>
      <c r="L571" s="4"/>
      <c r="M571" s="4"/>
      <c r="N571" s="4"/>
      <c r="O571" s="4"/>
      <c r="P571" s="4"/>
    </row>
    <row r="572" spans="4:19" ht="12.75" customHeight="1">
      <c r="D572" s="21" t="s">
        <v>1601</v>
      </c>
      <c r="L572" s="4"/>
      <c r="M572" s="4"/>
      <c r="N572" s="4"/>
      <c r="O572" s="4"/>
      <c r="P572" s="4"/>
    </row>
    <row r="573" spans="4:19" ht="12.75" customHeight="1">
      <c r="D573" s="21" t="s">
        <v>1602</v>
      </c>
      <c r="L573" s="4"/>
      <c r="M573" s="4"/>
      <c r="N573" s="4"/>
      <c r="O573" s="4"/>
      <c r="P573" s="4"/>
    </row>
    <row r="574" spans="4:19" ht="12.75" customHeight="1">
      <c r="D574" s="47" t="s">
        <v>1603</v>
      </c>
      <c r="L574" s="4"/>
      <c r="M574" s="4"/>
      <c r="N574" s="4"/>
      <c r="O574" s="4"/>
      <c r="P574" s="4"/>
    </row>
    <row r="575" spans="4:19" ht="12.75" customHeight="1">
      <c r="D575" s="42"/>
      <c r="L575" s="4"/>
      <c r="M575" s="4"/>
      <c r="N575" s="4"/>
      <c r="O575" s="4"/>
      <c r="P575" s="4"/>
    </row>
    <row r="576" spans="4:19" ht="12.75" customHeight="1">
      <c r="H576" s="4"/>
      <c r="I576" s="4"/>
      <c r="J576" s="4"/>
      <c r="K576" s="4"/>
      <c r="L576" s="4"/>
      <c r="M576" s="4"/>
      <c r="N576" s="4"/>
      <c r="O576" s="4"/>
      <c r="P576" s="4"/>
    </row>
    <row r="577" spans="3:16" ht="12.75" customHeight="1">
      <c r="C577" t="s">
        <v>1960</v>
      </c>
      <c r="D577" s="4"/>
      <c r="E577" s="4"/>
      <c r="F577" s="4"/>
      <c r="G577" s="4"/>
      <c r="H577" s="4"/>
      <c r="I577" s="4"/>
      <c r="J577" s="4"/>
      <c r="K577" s="4"/>
      <c r="L577" s="4"/>
      <c r="M577" s="4"/>
      <c r="N577" s="4"/>
      <c r="O577" s="4"/>
      <c r="P577" s="4"/>
    </row>
    <row r="578" spans="3:16" ht="12.75" customHeight="1">
      <c r="C578" s="4"/>
      <c r="D578" s="4"/>
      <c r="E578" s="4"/>
      <c r="F578" s="4"/>
      <c r="G578" s="4"/>
      <c r="H578" s="4"/>
      <c r="I578" s="4"/>
      <c r="J578" s="4"/>
      <c r="K578" s="4"/>
      <c r="L578" s="4"/>
      <c r="M578" s="4"/>
      <c r="N578" s="4"/>
      <c r="O578" s="4"/>
      <c r="P578" s="4"/>
    </row>
    <row r="579" spans="3:16" ht="12.75" customHeight="1">
      <c r="C579" s="4"/>
      <c r="D579" s="4"/>
      <c r="E579" s="4"/>
      <c r="F579" s="4"/>
      <c r="G579" s="4"/>
      <c r="H579" s="4"/>
      <c r="I579" s="4"/>
      <c r="J579" s="4"/>
      <c r="K579" s="4"/>
      <c r="L579" s="4"/>
      <c r="M579" s="4"/>
      <c r="N579" s="4"/>
      <c r="O579" s="4"/>
      <c r="P579" s="4"/>
    </row>
    <row r="580" spans="3:16" ht="12.75" customHeight="1">
      <c r="C580" s="4"/>
      <c r="D580" s="4"/>
      <c r="E580" s="4"/>
      <c r="F580" s="4"/>
      <c r="G580" s="4"/>
      <c r="H580" s="4"/>
      <c r="I580" s="4"/>
      <c r="J580" s="4"/>
      <c r="K580" s="4"/>
      <c r="L580" s="4"/>
      <c r="M580" s="4"/>
      <c r="N580" s="4"/>
      <c r="O580" s="4"/>
      <c r="P580" s="4"/>
    </row>
    <row r="581" spans="3:16" ht="12.75" customHeight="1">
      <c r="C581" s="4"/>
      <c r="D581" s="4"/>
      <c r="E581" s="4"/>
      <c r="F581" s="4"/>
      <c r="G581" s="4"/>
      <c r="H581" s="4"/>
      <c r="I581" s="4"/>
      <c r="J581" s="4"/>
      <c r="K581" s="4"/>
      <c r="L581" s="4"/>
      <c r="M581" s="4"/>
      <c r="N581" s="4"/>
      <c r="O581" s="4"/>
      <c r="P581" s="4"/>
    </row>
    <row r="582" spans="3:16" ht="12.75" customHeight="1">
      <c r="C582" s="4"/>
      <c r="D582" s="4"/>
      <c r="E582" s="4"/>
      <c r="F582" s="4"/>
      <c r="G582" s="4"/>
      <c r="H582" s="4"/>
      <c r="I582" s="4"/>
      <c r="J582" s="4"/>
      <c r="K582" s="4"/>
      <c r="L582" s="4"/>
      <c r="M582" s="4"/>
      <c r="N582" s="4"/>
      <c r="O582" s="4"/>
      <c r="P582" s="4"/>
    </row>
    <row r="583" spans="3:16" ht="12.75" customHeight="1">
      <c r="C583" s="4"/>
      <c r="D583" s="4"/>
      <c r="E583" s="4"/>
      <c r="F583" s="4"/>
      <c r="G583" s="4"/>
      <c r="H583" s="4"/>
      <c r="I583" s="4"/>
      <c r="J583" s="4"/>
      <c r="K583" s="4"/>
      <c r="L583" s="4"/>
      <c r="M583" s="4"/>
      <c r="N583" s="4"/>
      <c r="O583" s="4"/>
      <c r="P583" s="4"/>
    </row>
    <row r="584" spans="3:16" ht="12.75" customHeight="1">
      <c r="C584" s="4"/>
      <c r="D584" s="4"/>
      <c r="E584" s="4"/>
      <c r="F584" s="4"/>
      <c r="G584" s="4"/>
      <c r="H584" s="4"/>
      <c r="I584" s="4"/>
      <c r="J584" s="4"/>
      <c r="K584" s="4"/>
      <c r="L584" s="4"/>
      <c r="M584" s="4"/>
      <c r="N584" s="4"/>
      <c r="O584" s="4"/>
      <c r="P584" s="4"/>
    </row>
    <row r="585" spans="3:16" ht="12.75" customHeight="1">
      <c r="C585" s="4"/>
      <c r="D585" s="4"/>
      <c r="E585" s="4"/>
      <c r="F585" s="4"/>
      <c r="G585" s="4"/>
      <c r="H585" s="4"/>
      <c r="I585" s="4"/>
      <c r="J585" s="4"/>
      <c r="K585" s="4"/>
      <c r="L585" s="4"/>
      <c r="M585" s="4"/>
      <c r="N585" s="4"/>
      <c r="O585" s="4"/>
      <c r="P585" s="4"/>
    </row>
    <row r="586" spans="3:16" ht="12.75" customHeight="1">
      <c r="C586" s="4"/>
      <c r="D586" s="4"/>
      <c r="E586" s="4"/>
      <c r="F586" s="4"/>
      <c r="G586" s="4"/>
      <c r="H586" s="4"/>
      <c r="I586" s="4"/>
      <c r="J586" s="4"/>
      <c r="K586" s="4"/>
      <c r="L586" s="4"/>
      <c r="M586" s="4"/>
      <c r="N586" s="4"/>
      <c r="O586" s="4"/>
      <c r="P586" s="4"/>
    </row>
    <row r="587" spans="3:16" ht="12.75" customHeight="1">
      <c r="C587" s="4"/>
      <c r="D587" s="4"/>
      <c r="E587" s="4"/>
      <c r="F587" s="4"/>
      <c r="G587" s="4"/>
      <c r="H587" s="4"/>
      <c r="I587" s="4"/>
      <c r="J587" s="4"/>
      <c r="K587" s="4"/>
      <c r="L587" s="4"/>
      <c r="M587" s="4"/>
      <c r="N587" s="4"/>
      <c r="O587" s="4"/>
      <c r="P587" s="4"/>
    </row>
    <row r="588" spans="3:16" ht="12.75" customHeight="1">
      <c r="C588" s="4"/>
      <c r="D588" s="4"/>
      <c r="E588" s="4"/>
      <c r="F588" s="4"/>
      <c r="G588" s="4"/>
      <c r="H588" s="4"/>
      <c r="I588" s="4"/>
      <c r="J588" s="4"/>
      <c r="K588" s="4"/>
      <c r="L588" s="4"/>
      <c r="M588" s="4"/>
      <c r="N588" s="4"/>
      <c r="O588" s="4"/>
      <c r="P588" s="4"/>
    </row>
    <row r="589" spans="3:16" ht="12.75" customHeight="1">
      <c r="C589" s="4"/>
      <c r="D589" s="4"/>
      <c r="E589" s="4"/>
      <c r="F589" s="4"/>
      <c r="G589" s="4"/>
      <c r="H589" s="4"/>
      <c r="I589" s="4"/>
      <c r="J589" s="4"/>
      <c r="K589" s="4"/>
      <c r="L589" s="4"/>
      <c r="M589" s="4"/>
      <c r="N589" s="4"/>
      <c r="O589" s="4"/>
      <c r="P589" s="4"/>
    </row>
    <row r="590" spans="3:16" ht="12.75" customHeight="1">
      <c r="C590" s="4"/>
      <c r="D590" s="4"/>
      <c r="E590" s="4"/>
      <c r="F590" s="4"/>
      <c r="G590" s="4"/>
      <c r="H590" s="4"/>
      <c r="I590" s="4"/>
      <c r="J590" s="4"/>
      <c r="K590" s="4"/>
      <c r="L590" s="4"/>
      <c r="M590" s="4"/>
      <c r="N590" s="4"/>
      <c r="O590" s="4"/>
      <c r="P590" s="4"/>
    </row>
    <row r="591" spans="3:16" ht="12.75" customHeight="1">
      <c r="C591" s="4"/>
      <c r="D591" s="4"/>
      <c r="E591" s="4"/>
      <c r="F591" s="4"/>
      <c r="G591" s="4"/>
      <c r="H591" s="4"/>
      <c r="I591" s="4"/>
      <c r="J591" s="4"/>
      <c r="K591" s="4"/>
      <c r="L591" s="4"/>
      <c r="M591" s="4"/>
      <c r="N591" s="4"/>
      <c r="O591" s="4"/>
      <c r="P591" s="4"/>
    </row>
    <row r="592" spans="3:16" ht="12.75" customHeight="1">
      <c r="C592" s="4"/>
      <c r="D592" s="4"/>
      <c r="E592" s="4"/>
      <c r="F592" s="4"/>
      <c r="G592" s="4"/>
      <c r="H592" s="4"/>
      <c r="I592" s="4"/>
      <c r="J592" s="4"/>
      <c r="K592" s="4"/>
      <c r="L592" s="4"/>
      <c r="M592" s="4"/>
      <c r="N592" s="4"/>
      <c r="O592" s="4"/>
      <c r="P592" s="4"/>
    </row>
    <row r="593" spans="3:16" ht="12.75" customHeight="1">
      <c r="C593" s="4"/>
      <c r="D593" s="4"/>
      <c r="E593" s="4"/>
      <c r="F593" s="4"/>
      <c r="G593" s="4"/>
      <c r="H593" s="4"/>
      <c r="I593" s="4"/>
      <c r="J593" s="4"/>
      <c r="K593" s="4"/>
      <c r="L593" s="4"/>
      <c r="M593" s="4"/>
      <c r="N593" s="4"/>
      <c r="O593" s="4"/>
      <c r="P593" s="4"/>
    </row>
    <row r="594" spans="3:16" ht="12.75" customHeight="1">
      <c r="C594" s="4"/>
      <c r="D594" s="4"/>
      <c r="E594" s="4"/>
      <c r="F594" s="4"/>
      <c r="G594" s="4"/>
      <c r="H594" s="4"/>
      <c r="I594" s="4"/>
      <c r="J594" s="4"/>
      <c r="K594" s="4"/>
      <c r="L594" s="4"/>
      <c r="M594" s="4"/>
      <c r="N594" s="4"/>
      <c r="O594" s="4"/>
      <c r="P594" s="4"/>
    </row>
    <row r="595" spans="3:16" ht="12.75" customHeight="1">
      <c r="C595" s="4"/>
      <c r="D595" s="4"/>
      <c r="E595" s="4"/>
      <c r="F595" s="4"/>
      <c r="G595" s="4"/>
      <c r="H595" s="4"/>
      <c r="I595" s="4"/>
      <c r="J595" s="4"/>
      <c r="K595" s="4"/>
      <c r="L595" s="4"/>
      <c r="M595" s="4"/>
      <c r="N595" s="4"/>
      <c r="O595" s="4"/>
      <c r="P595" s="4"/>
    </row>
    <row r="596" spans="3:16" ht="12.75" customHeight="1">
      <c r="C596" s="4"/>
      <c r="D596" s="4"/>
      <c r="E596" s="4"/>
      <c r="F596" s="4"/>
      <c r="G596" s="4"/>
      <c r="H596" s="4"/>
      <c r="I596" s="4"/>
      <c r="J596" s="4"/>
      <c r="K596" s="4"/>
      <c r="L596" s="4"/>
      <c r="M596" s="4"/>
      <c r="N596" s="4"/>
      <c r="O596" s="4"/>
      <c r="P596" s="4"/>
    </row>
    <row r="597" spans="3:16" ht="12.75" customHeight="1">
      <c r="C597" s="4"/>
      <c r="D597" s="4"/>
      <c r="E597" s="4"/>
      <c r="F597" s="4"/>
      <c r="G597" s="4"/>
      <c r="H597" s="4"/>
      <c r="I597" s="4"/>
      <c r="J597" s="4"/>
      <c r="K597" s="4"/>
      <c r="L597" s="4"/>
      <c r="M597" s="4"/>
      <c r="N597" s="4"/>
      <c r="O597" s="4"/>
      <c r="P597" s="4"/>
    </row>
    <row r="598" spans="3:16" ht="12.75" customHeight="1">
      <c r="C598" s="4"/>
      <c r="D598" s="4"/>
      <c r="E598" s="4"/>
      <c r="F598" s="4"/>
      <c r="G598" s="4"/>
      <c r="H598" s="4"/>
      <c r="I598" s="4"/>
      <c r="J598" s="4"/>
      <c r="K598" s="4"/>
      <c r="L598" s="4"/>
      <c r="M598" s="4"/>
      <c r="N598" s="4"/>
      <c r="O598" s="4"/>
      <c r="P598" s="4"/>
    </row>
    <row r="599" spans="3:16" ht="12.75" customHeight="1">
      <c r="C599" s="4"/>
      <c r="D599" s="4"/>
      <c r="E599" s="4"/>
      <c r="F599" s="4"/>
      <c r="G599" s="4"/>
      <c r="H599" s="4"/>
      <c r="I599" s="4"/>
      <c r="J599" s="4"/>
      <c r="K599" s="4"/>
      <c r="L599" s="4"/>
      <c r="M599" s="4"/>
      <c r="N599" s="4"/>
      <c r="O599" s="4"/>
      <c r="P599" s="4"/>
    </row>
    <row r="600" spans="3:16" ht="12.75" customHeight="1">
      <c r="C600" s="4"/>
      <c r="D600" s="4"/>
      <c r="E600" s="4"/>
      <c r="F600" s="4"/>
      <c r="G600" s="4"/>
      <c r="H600" s="4"/>
      <c r="I600" s="4"/>
      <c r="J600" s="4"/>
      <c r="K600" s="4"/>
      <c r="L600" s="4"/>
      <c r="M600" s="4"/>
      <c r="N600" s="4"/>
      <c r="O600" s="4"/>
      <c r="P600" s="4"/>
    </row>
    <row r="601" spans="3:16" ht="12.75" customHeight="1">
      <c r="C601" s="4"/>
      <c r="D601" s="4"/>
      <c r="E601" s="4"/>
      <c r="F601" s="4"/>
      <c r="G601" s="4"/>
      <c r="H601" s="4"/>
      <c r="I601" s="4"/>
      <c r="J601" s="4"/>
      <c r="K601" s="4"/>
      <c r="L601" s="4"/>
      <c r="M601" s="4"/>
      <c r="N601" s="4"/>
      <c r="O601" s="4"/>
      <c r="P601" s="4"/>
    </row>
    <row r="602" spans="3:16" ht="12.75" customHeight="1">
      <c r="C602" s="4"/>
      <c r="D602" s="4"/>
      <c r="E602" s="4"/>
      <c r="F602" s="4"/>
      <c r="G602" s="4"/>
      <c r="H602" s="4"/>
      <c r="I602" s="4"/>
      <c r="J602" s="4"/>
      <c r="K602" s="4"/>
      <c r="L602" s="4"/>
      <c r="M602" s="4"/>
      <c r="N602" s="4"/>
      <c r="O602" s="4"/>
      <c r="P602" s="4"/>
    </row>
    <row r="603" spans="3:16" ht="12.75" customHeight="1">
      <c r="C603" s="4"/>
      <c r="D603" s="4"/>
      <c r="E603" s="4"/>
      <c r="F603" s="4"/>
      <c r="G603" s="4"/>
      <c r="H603" s="4"/>
      <c r="I603" s="4"/>
      <c r="J603" s="4"/>
      <c r="K603" s="4"/>
      <c r="L603" s="4"/>
      <c r="M603" s="4"/>
      <c r="N603" s="4"/>
      <c r="O603" s="4"/>
      <c r="P603" s="4"/>
    </row>
    <row r="604" spans="3:16" ht="12.75" customHeight="1">
      <c r="C604" s="4"/>
      <c r="D604" s="4"/>
      <c r="E604" s="4"/>
      <c r="F604" s="4"/>
      <c r="G604" s="4"/>
      <c r="H604" s="4"/>
      <c r="I604" s="4"/>
      <c r="J604" s="4"/>
      <c r="K604" s="4"/>
      <c r="L604" s="4"/>
      <c r="M604" s="4"/>
      <c r="N604" s="4"/>
      <c r="O604" s="4"/>
      <c r="P604" s="4"/>
    </row>
    <row r="605" spans="3:16" ht="12.75" customHeight="1">
      <c r="C605" s="4"/>
      <c r="D605" s="4"/>
      <c r="E605" s="4"/>
      <c r="F605" s="4"/>
      <c r="G605" s="4"/>
      <c r="H605" s="4"/>
      <c r="I605" s="4"/>
      <c r="J605" s="4"/>
      <c r="K605" s="4"/>
      <c r="L605" s="4"/>
      <c r="M605" s="4"/>
      <c r="N605" s="4"/>
      <c r="O605" s="4"/>
      <c r="P605" s="4"/>
    </row>
    <row r="606" spans="3:16" ht="12.75" customHeight="1">
      <c r="C606" s="4"/>
      <c r="D606" s="4"/>
      <c r="E606" s="4"/>
      <c r="F606" s="4"/>
      <c r="G606" s="4"/>
      <c r="H606" s="4"/>
      <c r="I606" s="4"/>
      <c r="J606" s="4"/>
      <c r="K606" s="4"/>
      <c r="L606" s="4"/>
      <c r="M606" s="4"/>
      <c r="N606" s="4"/>
      <c r="O606" s="4"/>
      <c r="P606" s="4"/>
    </row>
    <row r="607" spans="3:16" ht="12.75" customHeight="1">
      <c r="C607" s="4"/>
      <c r="D607" s="4"/>
      <c r="E607" s="4"/>
      <c r="F607" s="4"/>
      <c r="G607" s="4"/>
      <c r="H607" s="4"/>
      <c r="I607" s="4"/>
      <c r="J607" s="4"/>
      <c r="K607" s="4"/>
      <c r="L607" s="4"/>
      <c r="M607" s="4"/>
      <c r="N607" s="4"/>
      <c r="O607" s="4"/>
      <c r="P607" s="4"/>
    </row>
    <row r="608" spans="3:16" ht="12.75" customHeight="1">
      <c r="C608" s="4"/>
      <c r="D608" s="4"/>
      <c r="E608" s="4"/>
      <c r="F608" s="4"/>
      <c r="G608" s="4"/>
      <c r="H608" s="4"/>
      <c r="I608" s="4"/>
      <c r="J608" s="4"/>
      <c r="K608" s="4"/>
      <c r="L608" s="4"/>
      <c r="M608" s="4"/>
      <c r="N608" s="4"/>
      <c r="O608" s="4"/>
      <c r="P608" s="4"/>
    </row>
    <row r="609" spans="3:16" ht="12.75" customHeight="1">
      <c r="C609" s="4"/>
      <c r="D609" s="4"/>
      <c r="E609" s="4"/>
      <c r="F609" s="4"/>
      <c r="G609" s="4"/>
      <c r="H609" s="4"/>
      <c r="I609" s="4"/>
      <c r="J609" s="4"/>
      <c r="K609" s="4"/>
      <c r="L609" s="4"/>
      <c r="M609" s="4"/>
      <c r="N609" s="4"/>
      <c r="O609" s="4"/>
      <c r="P609" s="4"/>
    </row>
    <row r="610" spans="3:16" ht="12.75" customHeight="1">
      <c r="C610" s="4"/>
      <c r="D610" s="4"/>
      <c r="E610" s="4"/>
      <c r="F610" s="4"/>
      <c r="G610" s="4"/>
      <c r="H610" s="4"/>
      <c r="I610" s="4"/>
      <c r="J610" s="4"/>
      <c r="K610" s="4"/>
      <c r="L610" s="4"/>
      <c r="M610" s="4"/>
      <c r="N610" s="4"/>
      <c r="O610" s="4"/>
      <c r="P610" s="4"/>
    </row>
    <row r="619" spans="3:16" ht="12.75" customHeight="1">
      <c r="G619" t="s">
        <v>1705</v>
      </c>
    </row>
  </sheetData>
  <sheetProtection password="B16B" sheet="1" objects="1" scenarios="1"/>
  <mergeCells count="1">
    <mergeCell ref="A1:K1"/>
  </mergeCells>
  <phoneticPr fontId="9"/>
  <pageMargins left="0.23622047244094491" right="0.23622047244094491" top="0.74803149606299213" bottom="0.74803149606299213" header="0" footer="0"/>
  <pageSetup paperSize="9" firstPageNumber="0" orientation="portrait" horizontalDpi="300" verticalDpi="300" r:id="rId1"/>
  <headerFooter alignWithMargins="0"/>
  <rowBreaks count="5" manualBreakCount="5">
    <brk id="240" max="16383" man="1"/>
    <brk id="277" max="16383" man="1"/>
    <brk id="393" max="16383" man="1"/>
    <brk id="454" max="16383" man="1"/>
    <brk id="497"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5</vt:i4>
      </vt:variant>
    </vt:vector>
  </HeadingPairs>
  <TitlesOfParts>
    <vt:vector size="5" baseType="lpstr">
      <vt:lpstr>初めに</vt:lpstr>
      <vt:lpstr>2次元光線追跡</vt:lpstr>
      <vt:lpstr>界面形状の逆算</vt:lpstr>
      <vt:lpstr>集束円錐曲面光学系</vt:lpstr>
      <vt:lpstr>3次元光線追跡</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ジツ科学株式会社 技術資料 2016-003</dc:title>
  <dc:creator/>
  <cp:lastModifiedBy>　</cp:lastModifiedBy>
  <dcterms:created xsi:type="dcterms:W3CDTF">2016-07-27T06:56:58Z</dcterms:created>
  <dcterms:modified xsi:type="dcterms:W3CDTF">2016-07-28T03:45:08Z</dcterms:modified>
</cp:coreProperties>
</file>