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bookViews>
    <workbookView xWindow="0" yWindow="15" windowWidth="16380" windowHeight="8175" tabRatio="191"/>
  </bookViews>
  <sheets>
    <sheet name="初めに" sheetId="15" r:id="rId1"/>
    <sheet name="2次元光線追跡" sheetId="10" r:id="rId2"/>
    <sheet name="界面形状の逆算" sheetId="11" r:id="rId3"/>
    <sheet name="集束円錐曲面光学系" sheetId="12" r:id="rId4"/>
    <sheet name="3次元光線追跡" sheetId="14" r:id="rId5"/>
  </sheets>
  <calcPr calcId="145621" iterate="1" iterateDelta="1.0000000000000001E-15"/>
</workbook>
</file>

<file path=xl/calcChain.xml><?xml version="1.0" encoding="utf-8"?>
<calcChain xmlns="http://schemas.openxmlformats.org/spreadsheetml/2006/main">
  <c r="M253" i="14" l="1"/>
  <c r="M254" i="14" l="1"/>
  <c r="M255" i="14" l="1"/>
  <c r="M256" i="14" s="1"/>
  <c r="M257" i="14" l="1"/>
  <c r="M260" i="14" s="1"/>
  <c r="M258" i="14"/>
  <c r="M261" i="14" s="1"/>
  <c r="M272" i="14" s="1"/>
  <c r="N149" i="11"/>
  <c r="Q148" i="11"/>
  <c r="N148" i="11"/>
  <c r="N150" i="11" s="1"/>
  <c r="Q141" i="11"/>
  <c r="N125" i="11"/>
  <c r="Q124" i="11"/>
  <c r="N124" i="11"/>
  <c r="N126" i="11" s="1"/>
  <c r="Q117" i="11"/>
  <c r="S68" i="11"/>
  <c r="R68" i="11"/>
  <c r="Q68" i="11"/>
  <c r="P68" i="11"/>
  <c r="O68" i="11"/>
  <c r="S64" i="11"/>
  <c r="S65" i="11" s="1"/>
  <c r="S66" i="11" s="1"/>
  <c r="R64" i="11"/>
  <c r="R65" i="11" s="1"/>
  <c r="R66" i="11" s="1"/>
  <c r="R69" i="11" s="1"/>
  <c r="Q64" i="11"/>
  <c r="Q65" i="11" s="1"/>
  <c r="Q66" i="11" s="1"/>
  <c r="P64" i="11"/>
  <c r="P65" i="11" s="1"/>
  <c r="P66" i="11" s="1"/>
  <c r="O64" i="11"/>
  <c r="O65" i="11" s="1"/>
  <c r="O66" i="11" s="1"/>
  <c r="O69" i="11" s="1"/>
  <c r="O70" i="11" l="1"/>
  <c r="N151" i="11"/>
  <c r="N152" i="11" s="1"/>
  <c r="N153" i="11" s="1"/>
  <c r="N154" i="11" s="1"/>
  <c r="N155" i="11" s="1"/>
  <c r="N156" i="11" s="1"/>
  <c r="N157" i="11" s="1"/>
  <c r="N158" i="11" s="1"/>
  <c r="M268" i="14"/>
  <c r="M263" i="14"/>
  <c r="S69" i="11"/>
  <c r="S70" i="11" s="1"/>
  <c r="S71" i="11"/>
  <c r="S67" i="11"/>
  <c r="Q67" i="11"/>
  <c r="Q69" i="11"/>
  <c r="Q70" i="11" s="1"/>
  <c r="R67" i="11"/>
  <c r="O71" i="11"/>
  <c r="P67" i="11"/>
  <c r="R70" i="11"/>
  <c r="R71" i="11"/>
  <c r="O67" i="11"/>
  <c r="P69" i="11"/>
  <c r="P70" i="11" s="1"/>
  <c r="N127" i="11"/>
  <c r="N128" i="11" s="1"/>
  <c r="N129" i="11" s="1"/>
  <c r="N160" i="11" l="1"/>
  <c r="Q142" i="11" s="1"/>
  <c r="N161" i="11"/>
  <c r="Q71" i="11"/>
  <c r="Q73" i="11" s="1"/>
  <c r="M266" i="14"/>
  <c r="M264" i="14"/>
  <c r="M265" i="14" s="1"/>
  <c r="P71" i="11"/>
  <c r="P72" i="11" s="1"/>
  <c r="Q72" i="11"/>
  <c r="R73" i="11"/>
  <c r="R72" i="11"/>
  <c r="O73" i="11"/>
  <c r="O72" i="11"/>
  <c r="S73" i="11"/>
  <c r="S72" i="11"/>
  <c r="Q143" i="11"/>
  <c r="N130" i="11"/>
  <c r="N131" i="11" s="1"/>
  <c r="N132" i="11" s="1"/>
  <c r="N133" i="11" s="1"/>
  <c r="N134" i="11" s="1"/>
  <c r="Q119" i="11" s="1"/>
  <c r="M262" i="14" l="1"/>
  <c r="P73" i="11"/>
  <c r="Q125" i="11"/>
  <c r="Q126" i="11" s="1"/>
  <c r="R126" i="11" s="1"/>
  <c r="N136" i="11"/>
  <c r="Q118" i="11" s="1"/>
  <c r="Q128" i="11" s="1"/>
  <c r="Q152" i="11"/>
  <c r="Q149" i="11"/>
  <c r="Q150" i="11" s="1"/>
  <c r="R150" i="11" s="1"/>
  <c r="M276" i="14" l="1"/>
  <c r="M273" i="14"/>
  <c r="M269" i="14"/>
  <c r="Q129" i="11"/>
  <c r="R128" i="11"/>
  <c r="Q153" i="11"/>
  <c r="R152" i="11"/>
  <c r="M271" i="14" l="1"/>
  <c r="M270" i="14"/>
  <c r="M275" i="14"/>
  <c r="M274" i="14"/>
  <c r="Q130" i="11"/>
  <c r="R129" i="11"/>
  <c r="R153" i="11"/>
  <c r="Q154" i="11"/>
  <c r="R130" i="11" l="1"/>
  <c r="Q131" i="11"/>
  <c r="R131" i="11" s="1"/>
  <c r="R154" i="11"/>
  <c r="Q155" i="11"/>
  <c r="R155" i="11" s="1"/>
  <c r="M168" i="10" l="1"/>
  <c r="M169" i="10"/>
  <c r="M170" i="10" s="1"/>
  <c r="M171" i="10" l="1"/>
  <c r="M173" i="10" l="1"/>
  <c r="M174" i="10" l="1"/>
  <c r="M175" i="10" s="1"/>
  <c r="M178" i="10" s="1"/>
  <c r="M179" i="10" s="1"/>
  <c r="M180" i="10" s="1"/>
  <c r="M181" i="10" s="1"/>
  <c r="M176" i="10" l="1"/>
  <c r="M177" i="10" s="1"/>
  <c r="M183" i="10" s="1"/>
  <c r="N173" i="10" l="1"/>
  <c r="N174" i="10" s="1"/>
  <c r="N175" i="10" s="1"/>
  <c r="N178" i="10" s="1"/>
  <c r="N179" i="10" s="1"/>
  <c r="M182" i="10"/>
  <c r="M185" i="10" l="1"/>
  <c r="N180" i="10"/>
  <c r="M184" i="10"/>
  <c r="N176" i="10" l="1"/>
  <c r="N177" i="10" s="1"/>
  <c r="N182" i="10" l="1"/>
  <c r="N183" i="10"/>
  <c r="O173" i="10"/>
  <c r="O174" i="10" l="1"/>
  <c r="O175" i="10" s="1"/>
  <c r="O178" i="10" s="1"/>
  <c r="O179" i="10" s="1"/>
  <c r="O180" i="10" s="1"/>
  <c r="N181" i="10"/>
  <c r="N184" i="10" l="1"/>
  <c r="O176" i="10" l="1"/>
  <c r="O177" i="10" s="1"/>
  <c r="O183" i="10" l="1"/>
  <c r="O182" i="10"/>
  <c r="N185" i="10"/>
  <c r="O181" i="10" l="1"/>
  <c r="P173" i="10"/>
  <c r="P174" i="10" l="1"/>
  <c r="P175" i="10" s="1"/>
  <c r="P178" i="10" s="1"/>
  <c r="P179" i="10" s="1"/>
  <c r="P180" i="10" s="1"/>
  <c r="O184" i="10"/>
  <c r="O185" i="10" l="1"/>
  <c r="P176" i="10"/>
  <c r="P177" i="10" s="1"/>
  <c r="P183" i="10" s="1"/>
  <c r="P182" i="10" l="1"/>
  <c r="Q173" i="10"/>
  <c r="P181" i="10"/>
  <c r="Q174" i="10" l="1"/>
  <c r="Q175" i="10" s="1"/>
  <c r="Q178" i="10" s="1"/>
  <c r="Q179" i="10" s="1"/>
  <c r="Q180" i="10" s="1"/>
  <c r="P184" i="10"/>
  <c r="Q176" i="10" l="1"/>
  <c r="Q177" i="10" s="1"/>
  <c r="Q183" i="10" s="1"/>
  <c r="P185" i="10"/>
  <c r="Q182" i="10" l="1"/>
  <c r="R173" i="10" l="1"/>
  <c r="Q181" i="10"/>
  <c r="R174" i="10" l="1"/>
  <c r="R175" i="10" s="1"/>
  <c r="R178" i="10" s="1"/>
  <c r="R179" i="10" s="1"/>
  <c r="R180" i="10" s="1"/>
  <c r="Q184" i="10"/>
  <c r="Q185" i="10" l="1"/>
  <c r="R176" i="10"/>
  <c r="R177" i="10" s="1"/>
  <c r="R182" i="10" s="1"/>
  <c r="R183" i="10" l="1"/>
  <c r="R181" i="10" l="1"/>
  <c r="S173" i="10"/>
  <c r="S174" i="10" l="1"/>
  <c r="S175" i="10" s="1"/>
  <c r="S178" i="10" s="1"/>
  <c r="S179" i="10" s="1"/>
  <c r="S180" i="10" s="1"/>
  <c r="R184" i="10"/>
  <c r="S176" i="10" l="1"/>
  <c r="S177" i="10" s="1"/>
  <c r="S183" i="10" s="1"/>
  <c r="S182" i="10" l="1"/>
  <c r="S181" i="10"/>
  <c r="T173" i="10"/>
  <c r="R185" i="10"/>
  <c r="T174" i="10" l="1"/>
  <c r="T175" i="10" s="1"/>
  <c r="T178" i="10" s="1"/>
  <c r="T179" i="10" s="1"/>
  <c r="T180" i="10" s="1"/>
  <c r="S184" i="10"/>
  <c r="T176" i="10" l="1"/>
  <c r="S185" i="10"/>
  <c r="T181" i="10"/>
  <c r="T177" i="10" l="1"/>
  <c r="U173" i="10" l="1"/>
  <c r="U174" i="10" s="1"/>
  <c r="U175" i="10" s="1"/>
  <c r="U178" i="10" s="1"/>
  <c r="U179" i="10" s="1"/>
  <c r="U180" i="10" s="1"/>
  <c r="T183" i="10"/>
  <c r="T182" i="10"/>
  <c r="T184" i="10" l="1"/>
  <c r="U176" i="10"/>
  <c r="U177" i="10" s="1"/>
  <c r="U183" i="10" s="1"/>
  <c r="U182" i="10" l="1"/>
  <c r="U181" i="10"/>
  <c r="V173" i="10"/>
  <c r="T185" i="10"/>
  <c r="V174" i="10" l="1"/>
  <c r="V175" i="10" s="1"/>
  <c r="V178" i="10" s="1"/>
  <c r="V179" i="10" s="1"/>
  <c r="V180" i="10" s="1"/>
  <c r="U184" i="10"/>
  <c r="V176" i="10" l="1"/>
  <c r="V177" i="10" s="1"/>
  <c r="V182" i="10" s="1"/>
  <c r="V183" i="10" l="1"/>
  <c r="V181" i="10"/>
  <c r="W173" i="10"/>
  <c r="U185" i="10"/>
  <c r="V184" i="10" l="1"/>
  <c r="W174" i="10"/>
  <c r="W175" i="10" s="1"/>
  <c r="W178" i="10" s="1"/>
  <c r="W179" i="10" s="1"/>
  <c r="W180" i="10" s="1"/>
  <c r="W176" i="10" l="1"/>
  <c r="W177" i="10" s="1"/>
  <c r="V185" i="10"/>
  <c r="N260" i="14"/>
  <c r="N261" i="14" s="1"/>
  <c r="N272" i="14" s="1"/>
  <c r="N263" i="14" l="1"/>
  <c r="N268" i="14"/>
  <c r="N262" i="14"/>
  <c r="N266" i="14"/>
  <c r="N264" i="14"/>
  <c r="N265" i="14" s="1"/>
  <c r="N273" i="14" l="1"/>
  <c r="N276" i="14"/>
  <c r="N269" i="14"/>
  <c r="N274" i="14" l="1"/>
  <c r="N275" i="14"/>
  <c r="N271" i="14"/>
  <c r="N270" i="14"/>
  <c r="O260" i="14"/>
  <c r="O261" i="14" l="1"/>
  <c r="O272" i="14" s="1"/>
  <c r="O268" i="14"/>
  <c r="O263" i="14" l="1"/>
  <c r="O264" i="14" s="1"/>
  <c r="O265" i="14" s="1"/>
  <c r="O266" i="14" l="1"/>
  <c r="O262" i="14"/>
  <c r="O269" i="14" l="1"/>
  <c r="P260" i="14" s="1"/>
  <c r="O273" i="14"/>
  <c r="O274" i="14" s="1"/>
  <c r="O276" i="14"/>
  <c r="O270" i="14" l="1"/>
  <c r="O271" i="14"/>
  <c r="O275" i="14"/>
  <c r="P268" i="14"/>
  <c r="P261" i="14"/>
  <c r="P272" i="14" s="1"/>
  <c r="P263" i="14" l="1"/>
  <c r="P264" i="14" s="1"/>
  <c r="P265" i="14" s="1"/>
  <c r="P266" i="14" l="1"/>
  <c r="P262" i="14"/>
  <c r="P273" i="14" s="1"/>
  <c r="P269" i="14" l="1"/>
  <c r="P270" i="14" s="1"/>
  <c r="P276" i="14"/>
  <c r="P274" i="14"/>
  <c r="P275" i="14"/>
  <c r="P271" i="14" l="1"/>
  <c r="Q260" i="14"/>
  <c r="Q261" i="14" s="1"/>
  <c r="Q272" i="14" s="1"/>
  <c r="Q268" i="14" l="1"/>
  <c r="Q263" i="14"/>
  <c r="Q262" i="14" s="1"/>
  <c r="Q264" i="14" l="1"/>
  <c r="Q265" i="14" s="1"/>
  <c r="Q266" i="14"/>
  <c r="Q276" i="14"/>
  <c r="Q269" i="14" l="1"/>
  <c r="Q271" i="14" s="1"/>
  <c r="Q273" i="14"/>
  <c r="Q274" i="14" s="1"/>
  <c r="Q270" i="14" l="1"/>
  <c r="R260" i="14"/>
  <c r="R261" i="14" s="1"/>
  <c r="R272" i="14" s="1"/>
  <c r="Q275" i="14"/>
  <c r="R268" i="14" l="1"/>
  <c r="R263" i="14"/>
  <c r="R262" i="14" l="1"/>
  <c r="R266" i="14"/>
  <c r="R264" i="14"/>
  <c r="R265" i="14" s="1"/>
  <c r="R273" i="14" l="1"/>
  <c r="R276" i="14"/>
  <c r="R269" i="14"/>
  <c r="R271" i="14" l="1"/>
  <c r="R270" i="14"/>
  <c r="S260" i="14"/>
  <c r="R274" i="14"/>
  <c r="R275" i="14"/>
  <c r="S261" i="14" l="1"/>
  <c r="S272" i="14" s="1"/>
  <c r="S268" i="14"/>
  <c r="S263" i="14" l="1"/>
  <c r="S264" i="14" s="1"/>
  <c r="S265" i="14" s="1"/>
  <c r="S266" i="14" l="1"/>
  <c r="S262" i="14"/>
  <c r="S273" i="14" s="1"/>
  <c r="S276" i="14" l="1"/>
  <c r="S269" i="14"/>
  <c r="T260" i="14" s="1"/>
  <c r="S274" i="14"/>
  <c r="S275" i="14"/>
  <c r="S271" i="14" l="1"/>
  <c r="S270" i="14"/>
  <c r="T268" i="14"/>
  <c r="T261" i="14"/>
  <c r="T272" i="14" s="1"/>
  <c r="T263" i="14" l="1"/>
  <c r="T264" i="14" s="1"/>
  <c r="T265" i="14" s="1"/>
  <c r="T266" i="14"/>
  <c r="T262" i="14" l="1"/>
  <c r="T273" i="14" s="1"/>
  <c r="T269" i="14" l="1"/>
  <c r="T270" i="14" s="1"/>
  <c r="T276" i="14"/>
  <c r="T275" i="14"/>
  <c r="T274" i="14"/>
  <c r="T271" i="14" l="1"/>
  <c r="U260" i="14"/>
  <c r="U268" i="14" s="1"/>
  <c r="U261" i="14" l="1"/>
  <c r="U272" i="14" s="1"/>
  <c r="U263" i="14" l="1"/>
  <c r="U262" i="14" s="1"/>
  <c r="U276" i="14" s="1"/>
  <c r="U266" i="14"/>
  <c r="U264" i="14" l="1"/>
  <c r="U265" i="14" s="1"/>
  <c r="U269" i="14" s="1"/>
  <c r="U271" i="14" s="1"/>
  <c r="U273" i="14" l="1"/>
  <c r="U275" i="14" s="1"/>
  <c r="U270" i="14"/>
  <c r="V260" i="14"/>
  <c r="V268" i="14" s="1"/>
  <c r="U274" i="14"/>
  <c r="V261" i="14" l="1"/>
  <c r="V272" i="14" s="1"/>
  <c r="V263" i="14" l="1"/>
  <c r="V262" i="14" s="1"/>
  <c r="V266" i="14"/>
  <c r="V264" i="14"/>
  <c r="V265" i="14" s="1"/>
  <c r="V273" i="14" l="1"/>
  <c r="V276" i="14"/>
  <c r="V269" i="14"/>
  <c r="V270" i="14" l="1"/>
  <c r="V271" i="14"/>
  <c r="W260" i="14"/>
  <c r="V274" i="14"/>
  <c r="V275" i="14"/>
  <c r="W261" i="14" l="1"/>
  <c r="W272" i="14" s="1"/>
  <c r="W268" i="14"/>
  <c r="W263" i="14" l="1"/>
  <c r="W264" i="14" l="1"/>
  <c r="W265" i="14" s="1"/>
  <c r="W262" i="14"/>
  <c r="W266" i="14"/>
  <c r="W273" i="14" l="1"/>
  <c r="W276" i="14"/>
  <c r="W269" i="14"/>
  <c r="W271" i="14" l="1"/>
  <c r="W270" i="14"/>
  <c r="W275" i="14"/>
  <c r="W274" i="14"/>
</calcChain>
</file>

<file path=xl/sharedStrings.xml><?xml version="1.0" encoding="utf-8"?>
<sst xmlns="http://schemas.openxmlformats.org/spreadsheetml/2006/main" count="2146" uniqueCount="1961">
  <si>
    <t>sin(θ)=SIGN(tan(θ))*SQRT(tan(θ)^2/(1+tan(θ)^2))</t>
  </si>
  <si>
    <t>sin(-θ)=-sin(θ)</t>
  </si>
  <si>
    <t>cos(θ)=SQRT(1/(1+tan(θ)^2))</t>
  </si>
  <si>
    <t>cos(-θ)=cos(θ)</t>
  </si>
  <si>
    <t>x1=0</t>
  </si>
  <si>
    <t>n2*SQRT(T2^2/(1+T2^2))=n1*SQRT(T1^2/(1+T1^2))</t>
  </si>
  <si>
    <t>n2^2*(T2^2/(1+T2^2))=n1^2*(T1^2/(1+T1^2))</t>
  </si>
  <si>
    <t>n2^2*T2^2*(1+T1^2)=n1^2*T1^2*(1+T2^2)</t>
  </si>
  <si>
    <t>n2^2*T2^2*(1+T1^2)=n1^2*T1^2*1+n1^2*T1^2*T2^2</t>
  </si>
  <si>
    <t>n2^2*T2^2*(1+T1^2)-n1^2*T1^2*T2^2=n1^2*T1^2</t>
  </si>
  <si>
    <t>T2^2*(n2^2*(1+T1^2)-n1^2*T1^2)=n1^2*T1^2</t>
  </si>
  <si>
    <t>T2^2=n1^2*T1^2/(n2^2*(1+T1^2)-n1^2*T1^2)</t>
  </si>
  <si>
    <t>T2^2=n1^2*T1^2/(n2^2+n2^2*T1^2-n1^2*T1^2)</t>
  </si>
  <si>
    <t>T2^2=n1^2*T1^2/(n2^2+T1^2(n2^2-n1^2))</t>
  </si>
  <si>
    <t>T2^2=T1^2/((n2/n1)^2+T1^2((n2/n1)^2-1)</t>
  </si>
  <si>
    <t>g(y)=y^2/(1+SQRT(1-(k1+1)*y^2/r1^2))/r1</t>
  </si>
  <si>
    <t>k1&gt;0</t>
  </si>
  <si>
    <t>k1 = 0</t>
  </si>
  <si>
    <t>球面</t>
  </si>
  <si>
    <t>-1&lt;k1&lt;0</t>
  </si>
  <si>
    <t>k1 = -1</t>
  </si>
  <si>
    <t>放物面</t>
  </si>
  <si>
    <t>k1&lt;-1</t>
  </si>
  <si>
    <t>双極面</t>
  </si>
  <si>
    <t>これを用いると</t>
  </si>
  <si>
    <t>よって</t>
  </si>
  <si>
    <t>光線がx-y座標系で(通常は)xの正方向に進むものとする。</t>
  </si>
  <si>
    <t>m1はx-y座標系における光線の傾きである。</t>
  </si>
  <si>
    <t>(y-y0)=m1*(x-x0)</t>
  </si>
  <si>
    <t>y=m1*x+h0</t>
  </si>
  <si>
    <t>x=(y-h0)/m1</t>
  </si>
  <si>
    <t>y1=h0</t>
  </si>
  <si>
    <t>A*xa^2-2*B*xa+h0^2=0</t>
  </si>
  <si>
    <t>xa=(B±SQRT(B^2-A*h0^2))/A</t>
  </si>
  <si>
    <t>よって、|B|&gt;SQRT(B^2-A*h0^2))</t>
  </si>
  <si>
    <t>Bが正のとき、xaは正、Bが負のときxaは負となる。</t>
  </si>
  <si>
    <t>r1が正のとき、xaは正であるからBは正。2つの交点のうち、小さいほうが解</t>
  </si>
  <si>
    <t>r1が負のとき、xaは負であるからBは負。2つの交点のうち、大きいほう(ゼロに近い方)が解</t>
  </si>
  <si>
    <t>ya=m1*xa+h0</t>
  </si>
  <si>
    <t>ニュートン法で界面と光線の交点(x1,y1)を求める</t>
  </si>
  <si>
    <t>界面の式から光線の式を引いた式e(y)の値がゼロに近づくようにニュートン法をおこなう。(yを変数として)</t>
  </si>
  <si>
    <t>解の近似値y'を求める。</t>
  </si>
  <si>
    <t>初期値は上で求めた値yaを用いる。</t>
  </si>
  <si>
    <t>y'=ya</t>
  </si>
  <si>
    <t>繰り返し</t>
  </si>
  <si>
    <t>誤差がこれより大きいときはさらに近似値を計算する。</t>
  </si>
  <si>
    <t>de(y')/dy=df(y')/dy-1/m1</t>
  </si>
  <si>
    <t>y'[next]=y'-e(y')/(df(y')/dy-1/m1)</t>
  </si>
  <si>
    <t>計算を打ち切ったときの近似値から、交点の座標は</t>
  </si>
  <si>
    <t>tan(θ)=y/x</t>
  </si>
  <si>
    <t>y1=y'</t>
  </si>
  <si>
    <t>sin(θ)=y/r</t>
  </si>
  <si>
    <t>x1=f(y')</t>
  </si>
  <si>
    <t>sin(θ)^2=y^2/(x^2+y^2)</t>
  </si>
  <si>
    <t>cos(θ)=x/r</t>
  </si>
  <si>
    <t>cos(θ)^2=x^2/(x^2+y^2)</t>
  </si>
  <si>
    <t>sin(θ)^2=(y^2/x^2)/((x^2+y^2)/x^2)</t>
  </si>
  <si>
    <t>cos(θ)^2=1/(1+y^2/x^2)</t>
  </si>
  <si>
    <t>スネルの法則で計算するが、その前に三角関数の関係を確認しておく。(三角関数の計算をしないですむように)</t>
  </si>
  <si>
    <t>sin(θ)^2=(y/x)^2/(1+(y/x)^2)</t>
  </si>
  <si>
    <t>cos(θ)^2=1/(1+(y/x)^2)</t>
  </si>
  <si>
    <t>-90°&lt;θ&lt;90°で考える。</t>
  </si>
  <si>
    <t>sin(θ)^2=tan(θ)^2/(1+tan(θ)^2)</t>
  </si>
  <si>
    <t>(1+tan(θ)^2)*sin(θ)^2=tan(θ)^2</t>
  </si>
  <si>
    <t>cos(θ)^2=1/(1+tan(θ)^2)</t>
  </si>
  <si>
    <t>三角関数の変換</t>
  </si>
  <si>
    <t>sin(θ)=±SQRT(tan(θ)^2/(1+tan(θ)^2))</t>
  </si>
  <si>
    <t>sin(θ)^2+tan(θ)^2*sin(θ)^2=tan(θ)^2</t>
  </si>
  <si>
    <t>cos(θ)=±SQRT(1/(1+tan(θ)^2))</t>
  </si>
  <si>
    <t>1+tan(θ)^2=1/cos(θ)^2</t>
  </si>
  <si>
    <t>-90°&lt;θ&lt;90°で、sinの符号はtanと同じ、cosは正。</t>
  </si>
  <si>
    <t>-90°&lt;θ&lt;90°で、sinの符号はtanと同じ。</t>
  </si>
  <si>
    <t>sin(θ)^2=tan(θ)^2-tan(θ)^2*sin(θ)^2</t>
  </si>
  <si>
    <t>-90°&lt;θ&lt;90°で、cosは正。</t>
  </si>
  <si>
    <t>tan(θ)^2=1/cos(θ)^2-1</t>
  </si>
  <si>
    <t>sin(θ)^2=tan(θ)^2(1-sin(θ)^2)</t>
  </si>
  <si>
    <t>tan(θ)=±SQRT(1/cos(θ)^2-1)</t>
  </si>
  <si>
    <t>tan(θ)=SIGN(sin(θ))*SQRT(sin(θ)^2/(1-sin(θ)^2))</t>
  </si>
  <si>
    <t>tan(θ)^2=sin(θ)^2/(1-sin(θ)^2)</t>
  </si>
  <si>
    <t>正負は不明</t>
  </si>
  <si>
    <t>cos(θ)=SQRT(1-sin(θ)^2)</t>
  </si>
  <si>
    <t>tan(θ)=±SQRT(sin(θ)^2/(1-sin(θ)^2))</t>
  </si>
  <si>
    <t>-90°&lt;θ&lt;90°で、tanの符号はsinと同じ。</t>
  </si>
  <si>
    <t>界面の法線と入射光線のなす角をθ1、出射光線のなす角をθ2とする。</t>
  </si>
  <si>
    <t>スネルの法則はそれぞれの領域の屈折率をn1,n2として</t>
  </si>
  <si>
    <t>n2*sin(θ2)=n1*sin(θ1)</t>
  </si>
  <si>
    <t>θ1が臨界角のときθ2=90°→sin(θ2)=1</t>
  </si>
  <si>
    <t>n2=n1*sin(θ1)</t>
  </si>
  <si>
    <t>sin(θ1)=n1/n2=N</t>
  </si>
  <si>
    <t>sin(θ1)=SQRT(T1^2/(1+T1^2))</t>
  </si>
  <si>
    <t>SQRT(T1^2/(1+T1^2))=N</t>
  </si>
  <si>
    <t>sin(θ2)=SQRT(T2^2/(1+T2^2))</t>
  </si>
  <si>
    <t>T1^2/(1+T1^2)=N^2</t>
  </si>
  <si>
    <t>これを代入して変形する。</t>
  </si>
  <si>
    <t>T1^2=N^2*(1+T1^2)</t>
  </si>
  <si>
    <t>N^2+N^2*T1^2-T1^2=0</t>
  </si>
  <si>
    <t>T2^2=T1^2/(N^2+T1^2*(N^2-1))</t>
  </si>
  <si>
    <t>T2=±T1/SQRT(N^2+T1^2*(N^2-1))</t>
  </si>
  <si>
    <t>T2&gt;0</t>
  </si>
  <si>
    <t>T2&lt;0</t>
  </si>
  <si>
    <t>T2=∞　のとき臨界角</t>
  </si>
  <si>
    <t>全反射するのは</t>
  </si>
  <si>
    <r>
      <t>P&lt;=0</t>
    </r>
    <r>
      <rPr>
        <sz val="10"/>
        <color indexed="8"/>
        <rFont val="ＭＳ Ｐゴシック"/>
        <family val="3"/>
        <charset val="128"/>
      </rPr>
      <t xml:space="preserve">  　のとき</t>
    </r>
  </si>
  <si>
    <t>→　-1以外はありえない</t>
  </si>
  <si>
    <t>T2=-T1</t>
  </si>
  <si>
    <t>mn=0</t>
  </si>
  <si>
    <t>T1=tanθ1=m1</t>
  </si>
  <si>
    <t>T2=tanθ2=m2</t>
  </si>
  <si>
    <t>T1=tanθ1=(m1-mn)/(1+m1*mn)</t>
  </si>
  <si>
    <t>T2=tanθ2=(m2-mn)/(1+m2*mn)</t>
  </si>
  <si>
    <t>T2*(1+m2*mn)=m2-mn</t>
  </si>
  <si>
    <t>T2+T2*m2*mn=m2-mn</t>
  </si>
  <si>
    <t>m2=-(mn+T2)/(T2*mn-1)</t>
  </si>
  <si>
    <t>m2=(mn+T2)/(1-T2*mn)</t>
  </si>
  <si>
    <t>mn*mt=-1</t>
  </si>
  <si>
    <t>接線の傾きは界面の式をxで微分したものであるから、yで微分した場合の逆数となる。</t>
  </si>
  <si>
    <t>mt=1/(df(y1)/dy)</t>
  </si>
  <si>
    <t>mn=-df(y1)/dy</t>
  </si>
  <si>
    <t>T1=(m1+df(y1)/dy)/(1-m1*df(y1)/dy)</t>
  </si>
  <si>
    <t>m2=(T2-df(y1)/dy)/(1+T2*df(y1)/dy)</t>
  </si>
  <si>
    <t>(y-y1)=m2*(x-x1)</t>
  </si>
  <si>
    <t>(Y-Yi)=Mi*(X-Xi)</t>
  </si>
  <si>
    <t>X-Y座標系で表された光線を、それぞれのx-y座標系に変換して屈折後の光線の式を求めた後、X-Y座標系に戻す。</t>
  </si>
  <si>
    <t>(X0',Y0')=(-(L1-W0),Y0-δ1)</t>
  </si>
  <si>
    <t xml:space="preserve">   </t>
  </si>
  <si>
    <t xml:space="preserve">ｘ＝X'*cos(θ)-Y'*sin(θ) </t>
  </si>
  <si>
    <t xml:space="preserve">ｙ＝X'*sin(θ)+Y'*cos(θ) </t>
  </si>
  <si>
    <t>元の座標(X',Y')が、回転した座標では(x,y)と表されるとすると。</t>
  </si>
  <si>
    <t>m1=(M1-T)/(1+M1*T)</t>
  </si>
  <si>
    <t>M2=(m2+T)/(1-m2*T)</t>
  </si>
  <si>
    <t>各界面についてWi,Yi,Miの計算を繰り返せば、光線が追跡できる。</t>
  </si>
  <si>
    <t>v(y')</t>
  </si>
  <si>
    <t>u(y')</t>
  </si>
  <si>
    <t>df(y')/dy</t>
  </si>
  <si>
    <t>f(y')</t>
  </si>
  <si>
    <t>e(y')</t>
  </si>
  <si>
    <t>高次の非線形係数項を除いた式をg(y)とする。</t>
    <rPh sb="8" eb="9">
      <t>コウ</t>
    </rPh>
    <phoneticPr fontId="9"/>
  </si>
  <si>
    <t>dg(y')/dy</t>
    <phoneticPr fontId="9"/>
  </si>
  <si>
    <t>r1</t>
    <phoneticPr fontId="9"/>
  </si>
  <si>
    <t>k1</t>
    <phoneticPr fontId="9"/>
  </si>
  <si>
    <t>q4</t>
    <phoneticPr fontId="9"/>
  </si>
  <si>
    <t>q6</t>
    <phoneticPr fontId="9"/>
  </si>
  <si>
    <t>q8</t>
    <phoneticPr fontId="9"/>
  </si>
  <si>
    <t>q10</t>
    <phoneticPr fontId="9"/>
  </si>
  <si>
    <t>h0</t>
    <phoneticPr fontId="9"/>
  </si>
  <si>
    <t>m1</t>
    <phoneticPr fontId="9"/>
  </si>
  <si>
    <t>y'</t>
    <phoneticPr fontId="9"/>
  </si>
  <si>
    <t>g(y')</t>
    <phoneticPr fontId="9"/>
  </si>
  <si>
    <t>A</t>
    <phoneticPr fontId="9"/>
  </si>
  <si>
    <t>B</t>
    <phoneticPr fontId="9"/>
  </si>
  <si>
    <t>繰返し数</t>
    <rPh sb="0" eb="2">
      <t>クリカエ</t>
    </rPh>
    <rPh sb="3" eb="4">
      <t>スウ</t>
    </rPh>
    <phoneticPr fontId="9"/>
  </si>
  <si>
    <t>e(y')/f(y')</t>
    <phoneticPr fontId="9"/>
  </si>
  <si>
    <t>A=1+k1+m1*m1</t>
    <phoneticPr fontId="9"/>
  </si>
  <si>
    <t>z=A*h0^2/B^2</t>
    <phoneticPr fontId="9"/>
  </si>
  <si>
    <t>Δy'/y'=e(y')/(df(y')/dy-1/m1)/y'</t>
    <phoneticPr fontId="9"/>
  </si>
  <si>
    <t>Δy'/y'</t>
  </si>
  <si>
    <t>T2=-1/df(y1)/dyのとき、すなわちm2=∞のとき(屈折光が垂直のとき)エラー</t>
    <rPh sb="31" eb="34">
      <t>クッセツコウ</t>
    </rPh>
    <rPh sb="35" eb="37">
      <t>スイチョク</t>
    </rPh>
    <phoneticPr fontId="9"/>
  </si>
  <si>
    <t>1/m1=df(y1)/dyのとき(光線が接線のとき)エラー</t>
    <rPh sb="18" eb="20">
      <t>コウセン</t>
    </rPh>
    <rPh sb="21" eb="23">
      <t>セッセン</t>
    </rPh>
    <phoneticPr fontId="9"/>
  </si>
  <si>
    <t>B=0つまりm1=r1/h0のときエラー　→　k1&lt;-1のときのみ考えられる。通常交点はない。</t>
    <rPh sb="33" eb="34">
      <t>カンガ</t>
    </rPh>
    <rPh sb="39" eb="41">
      <t>ツウジョウ</t>
    </rPh>
    <rPh sb="41" eb="43">
      <t>コウテン</t>
    </rPh>
    <phoneticPr fontId="9"/>
  </si>
  <si>
    <t>xa=±SQRT(-A*h0^2)/A</t>
    <phoneticPr fontId="9"/>
  </si>
  <si>
    <t>k1&lt;-1の場合</t>
    <rPh sb="6" eb="8">
      <t>バアイ</t>
    </rPh>
    <phoneticPr fontId="9"/>
  </si>
  <si>
    <t>B=0のとき</t>
    <phoneticPr fontId="9"/>
  </si>
  <si>
    <t>この時のyは曲線上に存在しない</t>
    <rPh sb="2" eb="3">
      <t>トキ</t>
    </rPh>
    <rPh sb="6" eb="8">
      <t>キョクセン</t>
    </rPh>
    <rPh sb="8" eb="9">
      <t>ジョウ</t>
    </rPh>
    <rPh sb="10" eb="12">
      <t>ソンザイ</t>
    </rPh>
    <phoneticPr fontId="9"/>
  </si>
  <si>
    <t>　　m1=0のとき　y'が求めるy1と等しい</t>
    <phoneticPr fontId="9"/>
  </si>
  <si>
    <t>光線追跡</t>
    <rPh sb="0" eb="2">
      <t>コウセン</t>
    </rPh>
    <rPh sb="2" eb="4">
      <t>ツイセキ</t>
    </rPh>
    <phoneticPr fontId="9"/>
  </si>
  <si>
    <t>楕円面(縦長)</t>
    <rPh sb="4" eb="6">
      <t>タテナガ</t>
    </rPh>
    <phoneticPr fontId="9"/>
  </si>
  <si>
    <t>楕円面(横長)</t>
    <rPh sb="4" eb="6">
      <t>ヨコナガ</t>
    </rPh>
    <phoneticPr fontId="9"/>
  </si>
  <si>
    <t>各界面はそれぞれの頂点を原点とするx-y座標系の式で表されるものとする。(X-Y座標系とx-y座標系の尺度は同じ)</t>
    <rPh sb="9" eb="11">
      <t>チョウテン</t>
    </rPh>
    <rPh sb="12" eb="14">
      <t>ゲンテン</t>
    </rPh>
    <phoneticPr fontId="9"/>
  </si>
  <si>
    <t>まずX-Y座標系を原点がx-y座標系と同じX'-Y'座標系に変換する。</t>
    <phoneticPr fontId="9"/>
  </si>
  <si>
    <t>i=1の場合でみると、光源(X0,Y0)はX'-Y'座標系では</t>
    <phoneticPr fontId="9"/>
  </si>
  <si>
    <t>y'[NEXT]-y'</t>
    <phoneticPr fontId="9"/>
  </si>
  <si>
    <t>変更してみてください(m1など)</t>
    <rPh sb="0" eb="2">
      <t>ヘンコウ</t>
    </rPh>
    <phoneticPr fontId="9"/>
  </si>
  <si>
    <t>Δy'=e(y')/(df(y')/dy-1/m1)</t>
    <phoneticPr fontId="9"/>
  </si>
  <si>
    <t>e(y')=f(y')-(y'-h0)/m1</t>
    <phoneticPr fontId="9"/>
  </si>
  <si>
    <t>Δy'=(f(y')-(y'-h0)/m1)/(df(y')/dy-1/m1)</t>
    <phoneticPr fontId="9"/>
  </si>
  <si>
    <t>Δy'=(f(y')*m1-(y'-h0))/(df(y')/dy*m1-1)</t>
    <phoneticPr fontId="9"/>
  </si>
  <si>
    <t>Δy'=(f(y')*m1+h0-y'))/(df(y')/dy*m1-1)</t>
    <phoneticPr fontId="9"/>
  </si>
  <si>
    <t>y'[next]=y'-Δy'</t>
    <phoneticPr fontId="9"/>
  </si>
  <si>
    <t>　　f(y')=0のときはe(y')=0で計算打ち切り</t>
    <phoneticPr fontId="9"/>
  </si>
  <si>
    <t>f(y')[NEXT]-f(y')</t>
    <phoneticPr fontId="9"/>
  </si>
  <si>
    <t>M1=-1/T(界面と平行)のときエラー</t>
    <phoneticPr fontId="9"/>
  </si>
  <si>
    <t>m2=1/T(M2=∞)のときエラー</t>
    <phoneticPr fontId="9"/>
  </si>
  <si>
    <t>交点のy座標は、光線上であるため</t>
    <rPh sb="0" eb="2">
      <t>コウテン</t>
    </rPh>
    <phoneticPr fontId="9"/>
  </si>
  <si>
    <t>高次非球面係数を入れた場合に交点があっても、係数を入れない場合に交点がないとエラー</t>
    <rPh sb="0" eb="2">
      <t>コウジ</t>
    </rPh>
    <rPh sb="2" eb="5">
      <t>ヒキュウメン</t>
    </rPh>
    <rPh sb="5" eb="7">
      <t>ケイスウ</t>
    </rPh>
    <rPh sb="8" eb="9">
      <t>イ</t>
    </rPh>
    <rPh sb="11" eb="13">
      <t>バアイ</t>
    </rPh>
    <rPh sb="14" eb="16">
      <t>コウテン</t>
    </rPh>
    <rPh sb="22" eb="24">
      <t>ケイスウ</t>
    </rPh>
    <rPh sb="25" eb="26">
      <t>イ</t>
    </rPh>
    <rPh sb="29" eb="31">
      <t>バアイ</t>
    </rPh>
    <rPh sb="32" eb="34">
      <t>コウテン</t>
    </rPh>
    <phoneticPr fontId="9"/>
  </si>
  <si>
    <t>b4=-f4*(R1*L2+(R1*U2+R2)*L3+(R1*U2*U3+R2*U3+R3)*L4+R1*L2*R3*L4)</t>
    <phoneticPr fontId="9"/>
  </si>
  <si>
    <t>β4=(n1/n5)/(U1*U2*U3*U4+L1*(R2*U3*U4+R3*U4+R4)+U1*L2*(R3*U4+R4)+U1*U2*L3*R4+L1*R2*L3*R4)</t>
    <phoneticPr fontId="9"/>
  </si>
  <si>
    <t>β2=(n1/n3)/(U1*U2+L1*R2)</t>
    <phoneticPr fontId="9"/>
  </si>
  <si>
    <t>x1</t>
    <phoneticPr fontId="9"/>
  </si>
  <si>
    <t>x0</t>
    <phoneticPr fontId="9"/>
  </si>
  <si>
    <t>x2</t>
    <phoneticPr fontId="9"/>
  </si>
  <si>
    <t>y0</t>
    <phoneticPr fontId="9"/>
  </si>
  <si>
    <t>y2</t>
    <phoneticPr fontId="9"/>
  </si>
  <si>
    <t>r1=0のとき、特別にx軸に垂直な平面を表すものと定義し、別途検討する。(茶色の表示)</t>
    <rPh sb="37" eb="39">
      <t>チャイロ</t>
    </rPh>
    <rPh sb="40" eb="42">
      <t>ヒョウジ</t>
    </rPh>
    <phoneticPr fontId="9"/>
  </si>
  <si>
    <t>dv(y)/dy=-2*(k1+1)*y</t>
    <phoneticPr fontId="9"/>
  </si>
  <si>
    <t>du(y)/dy=1/2*r1/SQRT(1+v(y)/r1^2)*dv(y)/dy/r1^2</t>
    <phoneticPr fontId="9"/>
  </si>
  <si>
    <t>du(y)/dy=r1/2/SQRT(1+v(y)/r1^2)*(-2*(k1+1)*y)/r1^2</t>
    <phoneticPr fontId="9"/>
  </si>
  <si>
    <t>du(y)/dy=-(k1+1)*y/r1/SQRT(1+v(y)/r1^2)</t>
    <phoneticPr fontId="9"/>
  </si>
  <si>
    <t>g(y)=y^2/(r1+u(y))</t>
    <phoneticPr fontId="9"/>
  </si>
  <si>
    <t>dg(y)/dy=(2*y*(r1+u(y))-y^2*du(y)/dy)/(r1+u(y))^2</t>
    <phoneticPr fontId="9"/>
  </si>
  <si>
    <t>du(y)/dy=-(k1+1)*y/u(y)</t>
    <phoneticPr fontId="9"/>
  </si>
  <si>
    <t>du(y)/dy=-(k1+1)*y^2/y/u(y)</t>
    <phoneticPr fontId="9"/>
  </si>
  <si>
    <t>du(y)/dy=v(y)/y/u(y)</t>
    <phoneticPr fontId="9"/>
  </si>
  <si>
    <t>SQRT(1+v(y)/r1^2)=u(y)/r1</t>
    <phoneticPr fontId="9"/>
  </si>
  <si>
    <t>1+v(y)/r1^2=u(y)^2/r1^2</t>
    <phoneticPr fontId="9"/>
  </si>
  <si>
    <t>r1^2+v(y)=u(y)^2</t>
    <phoneticPr fontId="9"/>
  </si>
  <si>
    <t>v(y)=u(y)^2-r1^2</t>
    <phoneticPr fontId="9"/>
  </si>
  <si>
    <t>du(y)/dy=(u(y)^2-r1^2)/y/u(y)</t>
    <phoneticPr fontId="9"/>
  </si>
  <si>
    <t>dg(y)/dy=y*(2*(r1+u(y))-y*du(y)/dy)/(r1+u(y))^2</t>
    <phoneticPr fontId="9"/>
  </si>
  <si>
    <t>dg(y)/dy=y*(2*(r1+u(y))-y*(u(y)^2-r1^2)/y/u(y))/(r1+u(y))^2</t>
    <phoneticPr fontId="9"/>
  </si>
  <si>
    <t>dg(y)/dy=y*((2*r1+2*u(y))*u(y)-u(y)^2+r1^2)/(r1+u(y))^2/u(y)</t>
    <phoneticPr fontId="9"/>
  </si>
  <si>
    <t>dg(y)/dy=y*(2*r1*u(y)+2*u(y)^2-u(y)^2+r1^2)/(r1+u(y))^2/u(y)</t>
    <phoneticPr fontId="9"/>
  </si>
  <si>
    <t>dg(y)/dy=y*(r1^2+2*r1*u(y)+u(y)^2)/(r1+u(y))^2/u(y)</t>
    <phoneticPr fontId="9"/>
  </si>
  <si>
    <t>dg(y)/dy=y*(r1+u(y))^2/(r1+u(y))^2/u(y)</t>
    <phoneticPr fontId="9"/>
  </si>
  <si>
    <t>dg(y)/dy=y/u(y)</t>
  </si>
  <si>
    <t>g(y)=y^2/(1+SQRT(1+v(y)/r1^2))/r1</t>
    <phoneticPr fontId="9"/>
  </si>
  <si>
    <t>g(y)=y^2/(r1+u(y))</t>
    <phoneticPr fontId="9"/>
  </si>
  <si>
    <t>v(u)をu(y)で表すと、</t>
    <rPh sb="10" eb="11">
      <t>アラワ</t>
    </rPh>
    <phoneticPr fontId="9"/>
  </si>
  <si>
    <t>これを代入して、</t>
    <rPh sb="3" eb="5">
      <t>ダイニュウ</t>
    </rPh>
    <phoneticPr fontId="9"/>
  </si>
  <si>
    <t>g(y)の微分は、</t>
    <rPh sb="5" eb="7">
      <t>ビブン</t>
    </rPh>
    <phoneticPr fontId="9"/>
  </si>
  <si>
    <t>次に、u(y)の微分は</t>
    <rPh sb="0" eb="1">
      <t>ツギ</t>
    </rPh>
    <rPh sb="8" eb="10">
      <t>ビブン</t>
    </rPh>
    <phoneticPr fontId="9"/>
  </si>
  <si>
    <t>f(y)の微分は、</t>
    <rPh sb="5" eb="7">
      <t>ビブン</t>
    </rPh>
    <phoneticPr fontId="9"/>
  </si>
  <si>
    <t>dg(y)/dy=y/u(y)</t>
    <phoneticPr fontId="9"/>
  </si>
  <si>
    <t>v(y)&lt;-r1^2のときエラー</t>
    <phoneticPr fontId="9"/>
  </si>
  <si>
    <t>k1=0でv(y)=-r1^2なら、-y^2=-r1^2となり円の頂点を表す。</t>
    <rPh sb="31" eb="32">
      <t>エン</t>
    </rPh>
    <rPh sb="33" eb="35">
      <t>チョウテン</t>
    </rPh>
    <rPh sb="36" eb="37">
      <t>アラワ</t>
    </rPh>
    <phoneticPr fontId="9"/>
  </si>
  <si>
    <t>界面が平面(r1=0)のとき(原点に置かれたx軸に垂直な平面)</t>
    <rPh sb="0" eb="2">
      <t>カイメン</t>
    </rPh>
    <rPh sb="3" eb="5">
      <t>ヘイメン</t>
    </rPh>
    <phoneticPr fontId="9"/>
  </si>
  <si>
    <t>高次の係数を含まないg(y)は解けるため、これを解いて初期値とする。</t>
    <phoneticPr fontId="9"/>
  </si>
  <si>
    <t>界面x=g(y)と光線y=m1*x+h0の交点(xa,ya)を求める。</t>
    <rPh sb="0" eb="2">
      <t>カイメン</t>
    </rPh>
    <rPh sb="9" eb="11">
      <t>コウセン</t>
    </rPh>
    <phoneticPr fontId="9"/>
  </si>
  <si>
    <t>xa=ya^2/(1+SQRT(1-(k1+1)*ya^2/r1^2))/r1</t>
    <phoneticPr fontId="9"/>
  </si>
  <si>
    <t>1+SQRT(1-(k1+1)*ya^2/r1^2)=ya^2/xa/r1</t>
    <phoneticPr fontId="9"/>
  </si>
  <si>
    <t>SQRT(1-(k1+1)*ya2/r1^2)=ya^2/xa/r1-1</t>
    <phoneticPr fontId="9"/>
  </si>
  <si>
    <t>1-(k1+1)*ya^2/r1^2=ya^4/xa^2/r1^2-2*ya^2/xa/r1+1</t>
    <phoneticPr fontId="9"/>
  </si>
  <si>
    <t>(k1+1)*ya^2/r1^2=-ya^4/xa^2/r1^2+2*ya^2/xa/r1</t>
    <phoneticPr fontId="9"/>
  </si>
  <si>
    <t>(k1+1)*xa^2=-ya^2+2*r1*xa</t>
    <phoneticPr fontId="9"/>
  </si>
  <si>
    <t>(k1+1)*xa^2-2*r1*xa+ya^2=0</t>
    <phoneticPr fontId="9"/>
  </si>
  <si>
    <t>xa=g(ya) より</t>
    <phoneticPr fontId="9"/>
  </si>
  <si>
    <t>ya=m1*xa+h0　を代入して、</t>
    <rPh sb="13" eb="15">
      <t>ダイニュウ</t>
    </rPh>
    <phoneticPr fontId="9"/>
  </si>
  <si>
    <t>(k1+1)*xa^2-2*r1*xa+(m1*xa+h0)^2=0</t>
    <phoneticPr fontId="9"/>
  </si>
  <si>
    <t>(k1+1)*xa^2-2*r1*xa+m1^2*xa^2+2*m1*h0*xa+h0^2=0</t>
    <phoneticPr fontId="9"/>
  </si>
  <si>
    <t>(m1^2+(k1+1))*xa^2-2*(r1-m1*h0)*xa+h0^2=0</t>
    <phoneticPr fontId="9"/>
  </si>
  <si>
    <t>r1&gt;0のときB&gt;0なので</t>
    <phoneticPr fontId="9"/>
  </si>
  <si>
    <t xml:space="preserve">    xa=(B-SQRT(B^2-A*h0^2))/A</t>
    <phoneticPr fontId="9"/>
  </si>
  <si>
    <t xml:space="preserve">    xa=(1-SQRT(1-A*h0^2/B^2))*B/A</t>
    <phoneticPr fontId="9"/>
  </si>
  <si>
    <t>r1&lt;0のときB&lt;0なので</t>
    <phoneticPr fontId="9"/>
  </si>
  <si>
    <t xml:space="preserve">    xa=(B+SQRT(B^2-A*h0^2))/A</t>
    <phoneticPr fontId="9"/>
  </si>
  <si>
    <t xml:space="preserve">    xa=(1-SQRT(1-A*h0^2/B^2))*B/A</t>
    <phoneticPr fontId="9"/>
  </si>
  <si>
    <t>y=y'における、界面と光線のxのずれは</t>
    <rPh sb="9" eb="11">
      <t>カイメン</t>
    </rPh>
    <rPh sb="12" eb="14">
      <t>コウセン</t>
    </rPh>
    <phoneticPr fontId="9"/>
  </si>
  <si>
    <t>Δy'=e(y')/(de(y')/dy)</t>
    <phoneticPr fontId="9"/>
  </si>
  <si>
    <t>微分を計算</t>
    <rPh sb="0" eb="2">
      <t>ビブン</t>
    </rPh>
    <rPh sb="3" eb="5">
      <t>ケイサン</t>
    </rPh>
    <phoneticPr fontId="9"/>
  </si>
  <si>
    <t>次のy'を出すための変分Δy'はニュートン法により</t>
    <rPh sb="0" eb="1">
      <t>ツギ</t>
    </rPh>
    <rPh sb="5" eb="6">
      <t>ダ</t>
    </rPh>
    <rPh sb="10" eb="12">
      <t>ヘンブン</t>
    </rPh>
    <rPh sb="21" eb="22">
      <t>ホウ</t>
    </rPh>
    <phoneticPr fontId="9"/>
  </si>
  <si>
    <t>N&gt;0のとき</t>
    <phoneticPr fontId="9"/>
  </si>
  <si>
    <t xml:space="preserve">    T2=T1/SQRT(N^2+T1^2*(N^2-1))</t>
    <phoneticPr fontId="9"/>
  </si>
  <si>
    <t xml:space="preserve">    T2=T1/SQRT(P)</t>
    <phoneticPr fontId="9"/>
  </si>
  <si>
    <t>N&lt;0のとき</t>
    <phoneticPr fontId="9"/>
  </si>
  <si>
    <t xml:space="preserve">    T2=-T1/SQRT(N^2+T1^2*(N^2-1))</t>
    <phoneticPr fontId="9"/>
  </si>
  <si>
    <t>N=-1のとき</t>
    <phoneticPr fontId="9"/>
  </si>
  <si>
    <t xml:space="preserve">    T2=-T1</t>
    <phoneticPr fontId="9"/>
  </si>
  <si>
    <t>平面(r1=0)のとき</t>
    <rPh sb="0" eb="2">
      <t>ヘイメン</t>
    </rPh>
    <phoneticPr fontId="9"/>
  </si>
  <si>
    <t>一般のとき</t>
    <rPh sb="0" eb="2">
      <t>イッパン</t>
    </rPh>
    <phoneticPr fontId="9"/>
  </si>
  <si>
    <t>-90°～90°で、sinの符号はtanと同じ、cosは正なので、S,C,Tを次のようにすると</t>
    <rPh sb="39" eb="40">
      <t>ツギ</t>
    </rPh>
    <phoneticPr fontId="9"/>
  </si>
  <si>
    <t>g(y)=y^2/(1+SQRT(1-(k1+1)*y^2/r1^2))/r1</t>
    <phoneticPr fontId="9"/>
  </si>
  <si>
    <t>球面(k1=0)のときAは正、したがってA*h0^2も正。解があるためにはB^2&gt;A*h0^2。</t>
    <phoneticPr fontId="9"/>
  </si>
  <si>
    <t>e(y)が(g(y)&gt;0で)単調増加・減少関数でないと収束しない可能性有り</t>
    <rPh sb="19" eb="21">
      <t>ゲンショウ</t>
    </rPh>
    <phoneticPr fontId="9"/>
  </si>
  <si>
    <t>B=r1-m1*h0</t>
    <phoneticPr fontId="9"/>
  </si>
  <si>
    <t>例</t>
    <rPh sb="0" eb="1">
      <t>レイ</t>
    </rPh>
    <phoneticPr fontId="9"/>
  </si>
  <si>
    <t>v(y')=-(k1+1)*y'*y'</t>
    <phoneticPr fontId="9"/>
  </si>
  <si>
    <t>u(y')=r1*SQRT(1+v(y')/r1^2)</t>
    <phoneticPr fontId="9"/>
  </si>
  <si>
    <t>dg(y')/dy=y'/u(y')</t>
  </si>
  <si>
    <t>df(y')/dy=dg(y')/dy+4*q4*y'^3+6*q6*y'^5+8*q8*y'^7+10*q10*y'^9</t>
  </si>
  <si>
    <t>g(y')=y'^2/(r1+u(y'))</t>
    <phoneticPr fontId="9"/>
  </si>
  <si>
    <t>f(y)=g(y')+q4*y^4+q6*y^6+q8*y^8+q10*y^10</t>
    <phoneticPr fontId="9"/>
  </si>
  <si>
    <t>e(y')=f(y')-(y'-h0)/m1</t>
  </si>
  <si>
    <t>Δy'=e(y')/(de(y')/dy)</t>
  </si>
  <si>
    <t>エドモンド　#48-176</t>
    <phoneticPr fontId="9"/>
  </si>
  <si>
    <t>u(y)=r1*SQRT(1-(k1+1)*y^2/r1^2)</t>
    <phoneticPr fontId="9"/>
  </si>
  <si>
    <t xml:space="preserve">    繰り返し</t>
    <phoneticPr fontId="9"/>
  </si>
  <si>
    <t>C=SQRT(1-S^2)</t>
    <phoneticPr fontId="9"/>
  </si>
  <si>
    <t>T=S/C</t>
    <phoneticPr fontId="9"/>
  </si>
  <si>
    <t>N1=n2/n1</t>
    <phoneticPr fontId="9"/>
  </si>
  <si>
    <t>P=N1^2+(N1^2-1)*T1^2</t>
    <phoneticPr fontId="9"/>
  </si>
  <si>
    <t>N1=-1 又は P&lt;=0 のとき(反射)</t>
    <rPh sb="6" eb="7">
      <t>マタ</t>
    </rPh>
    <rPh sb="18" eb="20">
      <t>ハンシャ</t>
    </rPh>
    <phoneticPr fontId="9"/>
  </si>
  <si>
    <t xml:space="preserve">    T2=-T1</t>
    <phoneticPr fontId="9"/>
  </si>
  <si>
    <t>N1&lt;&gt;-1 かつ P&gt;0 のとき(屈折)</t>
    <rPh sb="18" eb="20">
      <t>クッセツ</t>
    </rPh>
    <phoneticPr fontId="9"/>
  </si>
  <si>
    <t xml:space="preserve">    T2=T1/SQRT(P)</t>
    <phoneticPr fontId="9"/>
  </si>
  <si>
    <t>W1=x*C-y*S</t>
    <phoneticPr fontId="9"/>
  </si>
  <si>
    <t>Y1=x*S+y*C+δ1</t>
    <phoneticPr fontId="9"/>
  </si>
  <si>
    <t>x0=-(L1-W0)*C+(Y0-δ1)*S</t>
    <phoneticPr fontId="9"/>
  </si>
  <si>
    <t>ｙ0＝(L1-W0)*S+(Y0-δ1)*C</t>
    <phoneticPr fontId="9"/>
  </si>
  <si>
    <t>m1=(M1-T)/(1+M1*T)</t>
    <phoneticPr fontId="9"/>
  </si>
  <si>
    <t xml:space="preserve">    df(y)/dy=0</t>
    <phoneticPr fontId="9"/>
  </si>
  <si>
    <t xml:space="preserve">    y=m1*x+h0</t>
    <phoneticPr fontId="9"/>
  </si>
  <si>
    <t xml:space="preserve">        Δy=(h0-y+x*m1)/(df(y)/dy*m1-1)</t>
    <phoneticPr fontId="9"/>
  </si>
  <si>
    <t xml:space="preserve">        Δy^2&lt;=1E-30*y^2 のとき繰返し終了</t>
    <rPh sb="27" eb="29">
      <t>クリカエ</t>
    </rPh>
    <rPh sb="30" eb="32">
      <t>シュウリョウ</t>
    </rPh>
    <phoneticPr fontId="9"/>
  </si>
  <si>
    <t xml:space="preserve">        y[NEXT]=y-Δy</t>
    <phoneticPr fontId="9"/>
  </si>
  <si>
    <t>T1=(m1+df(y)/dy)/(1-m1*df(y)/dy)</t>
    <phoneticPr fontId="9"/>
  </si>
  <si>
    <t>r1=0(平面)のとき</t>
    <rPh sb="5" eb="7">
      <t>ヘイメン</t>
    </rPh>
    <phoneticPr fontId="9"/>
  </si>
  <si>
    <t>r1&lt;&gt;0(曲面)のとき</t>
    <rPh sb="6" eb="8">
      <t>キョクメン</t>
    </rPh>
    <phoneticPr fontId="9"/>
  </si>
  <si>
    <t>m2=(T2-df(y)/dy)/(1+T2*df(y)/dy)</t>
    <phoneticPr fontId="9"/>
  </si>
  <si>
    <t xml:space="preserve">    y=y0-m1*x0</t>
    <phoneticPr fontId="9"/>
  </si>
  <si>
    <t xml:space="preserve">    x=0</t>
    <phoneticPr fontId="9"/>
  </si>
  <si>
    <t xml:space="preserve">    h0=y0-m1*x0</t>
    <phoneticPr fontId="9"/>
  </si>
  <si>
    <t>M2=(m2+T)/(1-m2*T)</t>
    <phoneticPr fontId="9"/>
  </si>
  <si>
    <t>界面が曲面(r1&lt;&gt;0)の場合</t>
    <rPh sb="0" eb="2">
      <t>カイメン</t>
    </rPh>
    <rPh sb="3" eb="5">
      <t>キョクメン</t>
    </rPh>
    <rPh sb="13" eb="15">
      <t>バアイ</t>
    </rPh>
    <phoneticPr fontId="9"/>
  </si>
  <si>
    <t>T2=T1/SQRT(P)</t>
    <phoneticPr fontId="9"/>
  </si>
  <si>
    <t>y1=m1*(x1-x0)+y0</t>
  </si>
  <si>
    <t>N1^2+(N1^2-1)*T1^2=T1^2/T2^2</t>
    <phoneticPr fontId="9"/>
  </si>
  <si>
    <t xml:space="preserve">        u(y)=r1*SQRT(1-(k1+1)*y^2/r1^2)</t>
  </si>
  <si>
    <t>SQRT(N1^2+(N1^2-1)*T1^2)=T1/T2</t>
    <phoneticPr fontId="9"/>
  </si>
  <si>
    <t>N1^2+N1^2*T1^2-T1^2=T1^2/T2^2</t>
    <phoneticPr fontId="9"/>
  </si>
  <si>
    <t>N1^2*(T1^2+1)-T1^2=T1^2/T2^2</t>
    <phoneticPr fontId="9"/>
  </si>
  <si>
    <t>N1^2*(T1^2+1)*T2^2-T1^2*T2^2-T1^2=0</t>
    <phoneticPr fontId="9"/>
  </si>
  <si>
    <t>N1^2*(T1^2+1)*T2^2-T1^2*(T2^2+1)=0</t>
    <phoneticPr fontId="9"/>
  </si>
  <si>
    <t>屈折の場合を検討しているのでN1は正。</t>
    <rPh sb="0" eb="2">
      <t>クッセツ</t>
    </rPh>
    <rPh sb="3" eb="5">
      <t>バアイ</t>
    </rPh>
    <rPh sb="6" eb="8">
      <t>ケントウ</t>
    </rPh>
    <rPh sb="17" eb="18">
      <t>セイ</t>
    </rPh>
    <phoneticPr fontId="9"/>
  </si>
  <si>
    <t>T2=T1/SQRT(N1^2+(N1^2-1)*T1^2)</t>
    <phoneticPr fontId="9"/>
  </si>
  <si>
    <t>N1=n2/n1</t>
  </si>
  <si>
    <t>N1</t>
    <phoneticPr fontId="9"/>
  </si>
  <si>
    <t>T1</t>
    <phoneticPr fontId="9"/>
  </si>
  <si>
    <t>T2</t>
    <phoneticPr fontId="9"/>
  </si>
  <si>
    <t>m2</t>
    <phoneticPr fontId="9"/>
  </si>
  <si>
    <t>逆算</t>
    <rPh sb="0" eb="2">
      <t>ギャクサン</t>
    </rPh>
    <phoneticPr fontId="9"/>
  </si>
  <si>
    <t>例1</t>
    <rPh sb="0" eb="1">
      <t>レイ</t>
    </rPh>
    <phoneticPr fontId="9"/>
  </si>
  <si>
    <t>例2</t>
    <rPh sb="0" eb="1">
      <t>レイ</t>
    </rPh>
    <phoneticPr fontId="9"/>
  </si>
  <si>
    <t>例3</t>
    <rPh sb="0" eb="1">
      <t>レイ</t>
    </rPh>
    <phoneticPr fontId="9"/>
  </si>
  <si>
    <t>例4</t>
    <rPh sb="0" eb="1">
      <t>レイ</t>
    </rPh>
    <phoneticPr fontId="9"/>
  </si>
  <si>
    <t>m1-m2</t>
    <phoneticPr fontId="9"/>
  </si>
  <si>
    <t>したがって</t>
    <phoneticPr fontId="9"/>
  </si>
  <si>
    <t>このとき、光線追跡の検討から</t>
    <rPh sb="5" eb="7">
      <t>コウセン</t>
    </rPh>
    <rPh sb="7" eb="9">
      <t>ツイセキ</t>
    </rPh>
    <rPh sb="10" eb="12">
      <t>ケントウ</t>
    </rPh>
    <phoneticPr fontId="9"/>
  </si>
  <si>
    <t>u(y)=r1*SQRT(1-(k1+1)*y^2/r1^2)</t>
  </si>
  <si>
    <t>g(y)=y^2/(r1+u(y))</t>
  </si>
  <si>
    <t>変形すると</t>
    <rPh sb="0" eb="2">
      <t>ヘンケイ</t>
    </rPh>
    <phoneticPr fontId="9"/>
  </si>
  <si>
    <t>r1+u(y)=y^2/g(y)</t>
  </si>
  <si>
    <t>u(y)=y^2/g(y)-r1</t>
  </si>
  <si>
    <t>dg(y)/dy=y/(y^2/g(y)-r1)</t>
  </si>
  <si>
    <t>入射光線が(x0,y0)を通って傾きがm1、</t>
    <rPh sb="0" eb="2">
      <t>ニュウシャ</t>
    </rPh>
    <rPh sb="2" eb="4">
      <t>コウセン</t>
    </rPh>
    <rPh sb="13" eb="14">
      <t>トオ</t>
    </rPh>
    <rPh sb="16" eb="17">
      <t>カタム</t>
    </rPh>
    <phoneticPr fontId="9"/>
  </si>
  <si>
    <t>出射光線が(x2,y2)を通って傾きがm2とする。</t>
  </si>
  <si>
    <t>この交点が界面上にあるとする。</t>
    <rPh sb="2" eb="4">
      <t>コウテン</t>
    </rPh>
    <rPh sb="5" eb="7">
      <t>カイメン</t>
    </rPh>
    <rPh sb="7" eb="8">
      <t>ジョウ</t>
    </rPh>
    <phoneticPr fontId="9"/>
  </si>
  <si>
    <t>入射光と出射光の交点(x1,y1)は、出射光の式から入射光の式を引いて</t>
    <rPh sb="0" eb="2">
      <t>ニュウシャ</t>
    </rPh>
    <rPh sb="2" eb="3">
      <t>コウ</t>
    </rPh>
    <rPh sb="4" eb="6">
      <t>シュッシャ</t>
    </rPh>
    <rPh sb="6" eb="7">
      <t>コウ</t>
    </rPh>
    <rPh sb="8" eb="10">
      <t>コウテン</t>
    </rPh>
    <rPh sb="23" eb="24">
      <t>シキ</t>
    </rPh>
    <rPh sb="29" eb="30">
      <t>シャコウ</t>
    </rPh>
    <rPh sb="30" eb="31">
      <t>シキ</t>
    </rPh>
    <rPh sb="32" eb="33">
      <t>ヒ</t>
    </rPh>
    <phoneticPr fontId="9"/>
  </si>
  <si>
    <t>y-y2=m2*(x-x2)</t>
    <phoneticPr fontId="9"/>
  </si>
  <si>
    <t>y-y0=m1*(x-x0)</t>
    <phoneticPr fontId="9"/>
  </si>
  <si>
    <t>y0-y2=m2*x1-m2*x2-m1*x1+m1*x0</t>
    <phoneticPr fontId="9"/>
  </si>
  <si>
    <t>m1*x1-m2*x1=m1*x0-m2*x2-y0+y2</t>
    <phoneticPr fontId="9"/>
  </si>
  <si>
    <t>x1=(m1*x0-y0-m2*x2+y2)/(m1-m2)</t>
    <phoneticPr fontId="9"/>
  </si>
  <si>
    <t>SQRT(1-(k1+1)*y^2/r1^2)=u(y)/r1</t>
    <phoneticPr fontId="9"/>
  </si>
  <si>
    <t>(1-(k1+1)*y^2/r1^2)=u(y)^2/r1^2</t>
    <phoneticPr fontId="9"/>
  </si>
  <si>
    <t>(k1+1)*y^2/r1^2=1-u(y)^2/r1^2</t>
    <phoneticPr fontId="9"/>
  </si>
  <si>
    <t>(k1+1)*y^2=r1^2-u(y)^2</t>
    <phoneticPr fontId="9"/>
  </si>
  <si>
    <t>(k1+1)=r1^2/y^2-u(y)^2/y^2</t>
    <phoneticPr fontId="9"/>
  </si>
  <si>
    <t>k1=r1^2/y^2-u(y)^2/y^2-1</t>
    <phoneticPr fontId="9"/>
  </si>
  <si>
    <t>m2*(1+T2*G1)=(T2-G1)</t>
  </si>
  <si>
    <t>m2+m2*T2*G1=T2-G1</t>
  </si>
  <si>
    <t>T1=(m1+G1)/(1-m1*G1)</t>
  </si>
  <si>
    <t>m2+G1=T2-m2*T2*G1</t>
  </si>
  <si>
    <t>(1-m2*G1)*T2=m2+G1</t>
  </si>
  <si>
    <t>T2=(m2+G1)/(1-m2*G1)</t>
  </si>
  <si>
    <t>これを解き、G1を求める。</t>
    <rPh sb="3" eb="4">
      <t>ト</t>
    </rPh>
    <rPh sb="9" eb="10">
      <t>モト</t>
    </rPh>
    <phoneticPr fontId="9"/>
  </si>
  <si>
    <t>N1^2*((m1+G1)^2/(1-m1*G1)^2+1)*T2^2-T1^2*((m2+G1)^2/(1-m2*G1)^2+1)=0</t>
  </si>
  <si>
    <t>N1^2*((m1+G1)^2+(1-m1*G1)^2)/(1-m1*G1)^2*T2^2-T1^2*((m2+G1)^2+(1-m2*G1)^2)/(1-m2*G1)^2=0</t>
  </si>
  <si>
    <t>N1^2*((m1^2+2*m1*G1+G1^2)+(1-2*m1*G1+m1^2*G1^2))/(1-m1*G1)^2*T2^2-T1^2*((m2^2+2*m2*G1+G1^2)+(1-2*m2*G1+m2^2*G1^2))/(1-m2*G1)^2=0</t>
  </si>
  <si>
    <t>N1^2*(m1^2+G1^2+1+m1^2*G1^2)/(1-m1*G1)^2*T2^2-T1^2*(m2^2+G1^2+1+m2^2*G1^2)/(1-m2*G1)^2=0</t>
  </si>
  <si>
    <t>N1^2*(m1^2*(G1^2+1)+(G1^2+1))/(1-m1*G1)^2*T2^2-T1^2*(m2^2*(G1^2+1)+(G1^2+1))/(1-m2*G1)^2=0</t>
  </si>
  <si>
    <t>N1^2*(G1^2+1)*(m1^2+1)/(1-m1*G1)^2*T2^2-T1^2*(G1^2+1)*(m2^2+1)/(1-m2*G1)^2=0</t>
  </si>
  <si>
    <t>N1^2*(m1^2+1)/(1-m1*G1)^2*T2^2-T1^2*(m2^2+1)/(1-m2*G1)^2=0</t>
  </si>
  <si>
    <t>N1^2*(m1^2+1)/(1-m1*G1)^2*(m2+G1)^2/(1-m2*G1)^2-(m1+G1)^2/(1-m1*G1)^2*(m2^2+1)/(1-m2*G1)^2=0</t>
  </si>
  <si>
    <t>N1^2*(m1^2+1)*(m2+G1)^2-(m1+G1)^2*(m2^2+1)=0</t>
  </si>
  <si>
    <t>N1^2*(m1^2+1)*(m2^2+2*m2*G1+G1^2)-(m1^2+2*m1*G1+G1^2)*(m2^2+1)=0</t>
  </si>
  <si>
    <t>N1^2*(m1^2+1)*m2^2+2*N1^2*(m1^2+1)*m2*G1+N1^2*(m1^2+1)*G1^2-m1^2*(m2^2+1)-2*m1*(m2^2+1)*G1-(m2^2+1)*G1^2=0</t>
  </si>
  <si>
    <t>N1^2*(m1^2+1)*G1^2-(m2^2+1)*G1^2+2*N1^2*(m1^2+1)*m2*G1-2*m1*(m2^2+1)*G1+N1^2*(m1^2+1)*m2^2-m1^2*(m2^2+1)=0</t>
  </si>
  <si>
    <t>(N1^2*(m1^2+1)-(m2^2+1))*G1^2+2*(N1^2*(m1^2+1)*m2-m1*(m2^2+1))*G1+(N1^2*(m1^2+1)*m2^2-m1^2*(m2^2+1))=0</t>
  </si>
  <si>
    <t>G1</t>
  </si>
  <si>
    <t>として、実際に計算してみると(右の計算を参照)、G1(+)が解であることがわかる。</t>
    <rPh sb="4" eb="6">
      <t>ジッサイ</t>
    </rPh>
    <rPh sb="7" eb="9">
      <t>ケイサン</t>
    </rPh>
    <rPh sb="15" eb="16">
      <t>ミギ</t>
    </rPh>
    <rPh sb="17" eb="19">
      <t>ケイサン</t>
    </rPh>
    <rPh sb="20" eb="22">
      <t>サンショウ</t>
    </rPh>
    <phoneticPr fontId="9"/>
  </si>
  <si>
    <t>G1(+)</t>
  </si>
  <si>
    <t>G1(-)</t>
  </si>
  <si>
    <t>G1=y1/(y1^2/x1-r1)</t>
  </si>
  <si>
    <t>y1^2/x1-r1=y1/G1</t>
  </si>
  <si>
    <t>r1=y1^2/x1-y1/G1</t>
  </si>
  <si>
    <t>r1=y1*(y1/x1-1/G1)</t>
  </si>
  <si>
    <t>上で逆算したG1を用いれば、r1が求まる。次にk1を求める</t>
    <rPh sb="0" eb="1">
      <t>ウエ</t>
    </rPh>
    <rPh sb="2" eb="4">
      <t>ギャクサン</t>
    </rPh>
    <rPh sb="9" eb="10">
      <t>モチ</t>
    </rPh>
    <rPh sb="17" eb="18">
      <t>モト</t>
    </rPh>
    <rPh sb="21" eb="22">
      <t>ツギ</t>
    </rPh>
    <rPh sb="26" eb="27">
      <t>モト</t>
    </rPh>
    <phoneticPr fontId="9"/>
  </si>
  <si>
    <t>y=y1のとき、G1=dg(y1)/dy=y1/u(y1)であるから</t>
    <phoneticPr fontId="9"/>
  </si>
  <si>
    <t>A=1+k1+m1^2</t>
    <phoneticPr fontId="9"/>
  </si>
  <si>
    <t>h0=y0-m1*x0</t>
    <phoneticPr fontId="9"/>
  </si>
  <si>
    <t>y1=m1*x1+h0</t>
    <phoneticPr fontId="9"/>
  </si>
  <si>
    <t>u(y1)</t>
    <phoneticPr fontId="9"/>
  </si>
  <si>
    <t>G1=y1/u(y1)</t>
    <phoneticPr fontId="9"/>
  </si>
  <si>
    <t>y2=y1-m2*(x1-x2)</t>
  </si>
  <si>
    <t>G1</t>
    <phoneticPr fontId="9"/>
  </si>
  <si>
    <t>r1=y1*(y1/x1-1/G1)</t>
    <phoneticPr fontId="9"/>
  </si>
  <si>
    <t>k1=r1^2/y1^2-1/G1^2-1</t>
    <phoneticPr fontId="9"/>
  </si>
  <si>
    <t>逆算式は</t>
    <rPh sb="0" eb="2">
      <t>ギャクサン</t>
    </rPh>
    <rPh sb="2" eb="3">
      <t>シキ</t>
    </rPh>
    <phoneticPr fontId="9"/>
  </si>
  <si>
    <t>まとめると、屈折率比、光線、界面が次の式で表されるとき</t>
    <rPh sb="6" eb="8">
      <t>クッセツ</t>
    </rPh>
    <rPh sb="8" eb="9">
      <t>リツ</t>
    </rPh>
    <rPh sb="9" eb="10">
      <t>ヒ</t>
    </rPh>
    <rPh sb="11" eb="13">
      <t>コウセン</t>
    </rPh>
    <rPh sb="14" eb="16">
      <t>カイメン</t>
    </rPh>
    <rPh sb="17" eb="18">
      <t>ツギ</t>
    </rPh>
    <rPh sb="19" eb="20">
      <t>シキ</t>
    </rPh>
    <rPh sb="21" eb="22">
      <t>アラワ</t>
    </rPh>
    <phoneticPr fontId="9"/>
  </si>
  <si>
    <t>逆算-追跡</t>
    <rPh sb="0" eb="2">
      <t>ギャクサン</t>
    </rPh>
    <rPh sb="3" eb="5">
      <t>ツイセキ</t>
    </rPh>
    <phoneticPr fontId="9"/>
  </si>
  <si>
    <t>G1=df(y1)/dy</t>
    <phoneticPr fontId="9"/>
  </si>
  <si>
    <t>屈折の場合と同様に、光線、界面が次の式で表されるとき</t>
    <rPh sb="0" eb="2">
      <t>クッセツ</t>
    </rPh>
    <rPh sb="3" eb="5">
      <t>バアイ</t>
    </rPh>
    <rPh sb="6" eb="8">
      <t>ドウヨウ</t>
    </rPh>
    <rPh sb="10" eb="12">
      <t>コウセン</t>
    </rPh>
    <rPh sb="13" eb="15">
      <t>カイメン</t>
    </rPh>
    <rPh sb="16" eb="17">
      <t>ツギ</t>
    </rPh>
    <rPh sb="18" eb="19">
      <t>シキ</t>
    </rPh>
    <rPh sb="20" eb="21">
      <t>アラワ</t>
    </rPh>
    <phoneticPr fontId="9"/>
  </si>
  <si>
    <t>T2=-T1</t>
    <phoneticPr fontId="9"/>
  </si>
  <si>
    <t>反射の場合の光線追跡より</t>
    <rPh sb="0" eb="2">
      <t>ハンシャ</t>
    </rPh>
    <rPh sb="3" eb="5">
      <t>バアイ</t>
    </rPh>
    <rPh sb="6" eb="8">
      <t>コウセン</t>
    </rPh>
    <rPh sb="8" eb="10">
      <t>ツイセキ</t>
    </rPh>
    <phoneticPr fontId="9"/>
  </si>
  <si>
    <t>T1=(m1+G1)/(1-m1*G1)</t>
    <phoneticPr fontId="9"/>
  </si>
  <si>
    <t>(m2+G1)/(1-m2*G1)=-(m1+G1)/(1-m1*G1)</t>
    <phoneticPr fontId="9"/>
  </si>
  <si>
    <t>(1-m1*G1)*(m2+G1)=-(m1+G1)*(1-m2*G1)</t>
    <phoneticPr fontId="9"/>
  </si>
  <si>
    <t>m1*G1^2+m2*G1^2+2*m1*m2*G1-2*G1-m1-m2=0</t>
    <phoneticPr fontId="9"/>
  </si>
  <si>
    <t>(m1+m2)*G1^2+2*(m1*m2-1)*G1-(m1+m2)=0</t>
    <phoneticPr fontId="9"/>
  </si>
  <si>
    <t>ここからG1を求めると</t>
    <rPh sb="7" eb="8">
      <t>モト</t>
    </rPh>
    <phoneticPr fontId="9"/>
  </si>
  <si>
    <t>(m1+G1)*(1-m2*G1)+(1-m1*G1)*(m2+G1)=0</t>
    <phoneticPr fontId="9"/>
  </si>
  <si>
    <t>(m1+G1)-(m1+G1)*m2*G1+(m2+G1)-m1*G1*(m2+G1)=0</t>
    <phoneticPr fontId="9"/>
  </si>
  <si>
    <t>m1+G1-m1*m2*G1-m2*G1^2+m2+G1-m1*G1*m2-m1*G1^2=0</t>
    <phoneticPr fontId="9"/>
  </si>
  <si>
    <t>G1=(-2*(m1*m2-1)±SQRT(4*(m1*m2-1)^2+4*(m1+m2)^2))/2/(m1+m2)</t>
    <phoneticPr fontId="9"/>
  </si>
  <si>
    <t>これから屈折の場合と同様に逆算式は</t>
    <rPh sb="4" eb="6">
      <t>クッセツ</t>
    </rPh>
    <rPh sb="7" eb="9">
      <t>バアイ</t>
    </rPh>
    <rPh sb="10" eb="12">
      <t>ドウヨウ</t>
    </rPh>
    <rPh sb="13" eb="15">
      <t>ギャクサン</t>
    </rPh>
    <rPh sb="15" eb="16">
      <t>シキ</t>
    </rPh>
    <phoneticPr fontId="9"/>
  </si>
  <si>
    <t>G1=(1-m1*m2±SQRT((m1*m2-1)^2+(m1+m2)^2))/(m1+m2)</t>
    <phoneticPr fontId="9"/>
  </si>
  <si>
    <t>G1=(1-m1*m2±SQRT(m1^2*m2^2-2*m1*m2+1+m1^2+2*m1*m2+m2^2))/(m1+m2)</t>
    <phoneticPr fontId="9"/>
  </si>
  <si>
    <t>G1=(1-m1*m2±SQRT(m1^2*m2^2+m1^2+m2^2+1))/(m1+m2)</t>
    <phoneticPr fontId="9"/>
  </si>
  <si>
    <t>G1=(1-m1*m2±SQRT(m1^2*(m2^2+1)+(m2^2+1)))/(m1+m2)</t>
    <phoneticPr fontId="9"/>
  </si>
  <si>
    <t>G1=(1-m1*m2±SQRT((m1^2+1)*(m2^2+1)))/(m1+m2)</t>
    <phoneticPr fontId="9"/>
  </si>
  <si>
    <t>実際に計算してみると、複合は負。</t>
    <rPh sb="0" eb="2">
      <t>ジッサイ</t>
    </rPh>
    <rPh sb="3" eb="5">
      <t>ケイサン</t>
    </rPh>
    <rPh sb="11" eb="13">
      <t>フクゴウ</t>
    </rPh>
    <rPh sb="14" eb="15">
      <t>フ</t>
    </rPh>
    <phoneticPr fontId="9"/>
  </si>
  <si>
    <t>y1</t>
    <phoneticPr fontId="9"/>
  </si>
  <si>
    <t>Q1=L1*R1=-2*L1/r1</t>
    <phoneticPr fontId="9"/>
  </si>
  <si>
    <t>S1=n1/n2=-1</t>
    <phoneticPr fontId="9"/>
  </si>
  <si>
    <t>U1=S1+Q1=-1-2*L1/r1</t>
    <phoneticPr fontId="9"/>
  </si>
  <si>
    <t>A1=0</t>
    <phoneticPr fontId="9"/>
  </si>
  <si>
    <t>B1=0</t>
    <phoneticPr fontId="9"/>
  </si>
  <si>
    <t>f1=-1/F1=r1/2</t>
    <phoneticPr fontId="9"/>
  </si>
  <si>
    <t>b1=B1/F1=0</t>
    <phoneticPr fontId="9"/>
  </si>
  <si>
    <t>a1=A1-M1*b1=0</t>
    <phoneticPr fontId="9"/>
  </si>
  <si>
    <t>y1=m1*(x1-x0)+y0</t>
    <phoneticPr fontId="9"/>
  </si>
  <si>
    <t>R1=-(n2-n1)/n2/r1=-2/r1</t>
    <phoneticPr fontId="9"/>
  </si>
  <si>
    <t>F1=R1=-2/r1</t>
    <phoneticPr fontId="9"/>
  </si>
  <si>
    <t>M1=U1=-1-2*L1/r1</t>
    <phoneticPr fontId="9"/>
  </si>
  <si>
    <t>m1/m2</t>
    <phoneticPr fontId="9"/>
  </si>
  <si>
    <t>(m1+m2)*G1^2+2*(m1*m2-1)*G1-(m1+m2)=0</t>
  </si>
  <si>
    <t>Lz1=L1/(1+2*L1/r1)</t>
    <phoneticPr fontId="9"/>
  </si>
  <si>
    <t>x1=y1^2/(1+SQRT(1-(k1+1)*y1^2/r1^2))/r1</t>
    <phoneticPr fontId="9"/>
  </si>
  <si>
    <t>1+SQRT(1-(k1+1)*y1^2/r1^2)=y1^2/x1/r1</t>
    <phoneticPr fontId="9"/>
  </si>
  <si>
    <t>SQRT(1-(k1+1)*y1^2/r1^2)=y1^2/x1/r1-1</t>
    <phoneticPr fontId="9"/>
  </si>
  <si>
    <t>1-(k1+1)*y1^2/r1^2=(y1^2/x1/r1-1)^2</t>
    <phoneticPr fontId="9"/>
  </si>
  <si>
    <t>1-(k1+1)*y1^2/r1^2=y1^4/x1^2/r1^2-2*y1^2/x1/r1+1</t>
    <phoneticPr fontId="9"/>
  </si>
  <si>
    <t>y1^4/x1^2/r1^2-2*y1^2/x1/r1+(k1+1)*y1^2/r1^2=0</t>
    <phoneticPr fontId="9"/>
  </si>
  <si>
    <t>Lz1=-(L1+a1)/M1-b1=-L1/M1</t>
    <phoneticPr fontId="9"/>
  </si>
  <si>
    <t>光線の式は、</t>
    <rPh sb="0" eb="2">
      <t>コウセン</t>
    </rPh>
    <rPh sb="3" eb="4">
      <t>シキ</t>
    </rPh>
    <phoneticPr fontId="9"/>
  </si>
  <si>
    <t>G1=y1/(y1^2/x1-r1)</t>
    <phoneticPr fontId="9"/>
  </si>
  <si>
    <t>y1=m1*(x1-x0)=m1*(x1+L1)</t>
    <phoneticPr fontId="9"/>
  </si>
  <si>
    <t>同様に</t>
    <rPh sb="0" eb="2">
      <t>ドウヨウ</t>
    </rPh>
    <phoneticPr fontId="9"/>
  </si>
  <si>
    <t>y1^2-2*r1*x1+(k1+1)*x1^2=0</t>
    <phoneticPr fontId="9"/>
  </si>
  <si>
    <t>y1^2-Cx=0</t>
    <phoneticPr fontId="9"/>
  </si>
  <si>
    <t>(m1+m2)*G1^2-(m1+m2)=-2*(m1*m2-1)*G1</t>
    <phoneticPr fontId="9"/>
  </si>
  <si>
    <t>(m1+m2)*(G1^2-1)=-2*(m1*m2-1)*G1</t>
    <phoneticPr fontId="9"/>
  </si>
  <si>
    <t>y1=m2*(x1-x2)=m2*(x1-Lz1)</t>
    <phoneticPr fontId="9"/>
  </si>
  <si>
    <t>G1^2=y1^2/(y1^2/x1-r1)^2</t>
    <phoneticPr fontId="9"/>
  </si>
  <si>
    <t>G1^2=Cx/(Cx/x1-r1)^2</t>
    <phoneticPr fontId="9"/>
  </si>
  <si>
    <t>G1^2=Cx/((2*r1*x1-(k1+1)*x1^2)/x1-r1)^2</t>
    <phoneticPr fontId="9"/>
  </si>
  <si>
    <t>G1^2=Cx/(2*r1-(k1+1)*x1-r1)^2</t>
    <phoneticPr fontId="9"/>
  </si>
  <si>
    <t>y1=m1*D1</t>
    <phoneticPr fontId="9"/>
  </si>
  <si>
    <t>y1=m2*Dz</t>
    <phoneticPr fontId="9"/>
  </si>
  <si>
    <t>m1^2*D1^2=Cx</t>
    <phoneticPr fontId="9"/>
  </si>
  <si>
    <t>m1^2=Cx/D1^2</t>
    <phoneticPr fontId="9"/>
  </si>
  <si>
    <t>m2^2=Cx/Dz^2</t>
    <phoneticPr fontId="9"/>
  </si>
  <si>
    <t>m2=SQRT(Cx)/Dz</t>
    <phoneticPr fontId="9"/>
  </si>
  <si>
    <t>m1+m2=SQRT(Cx)/D1+SQRT(Cx)/Dz</t>
    <phoneticPr fontId="9"/>
  </si>
  <si>
    <t>m1+m2=SQRT(Cx)*(1/D1+1/Dz)</t>
    <phoneticPr fontId="9"/>
  </si>
  <si>
    <t>m1*m2=SQRT(Cx)/D1*SQRT(Cx)/Dz</t>
    <phoneticPr fontId="9"/>
  </si>
  <si>
    <t>m1*m2=Cx/D1/Dz</t>
    <phoneticPr fontId="9"/>
  </si>
  <si>
    <t>m1+m2=SQRT(Cx)*(D1+Dz)/D1/Dz</t>
    <phoneticPr fontId="9"/>
  </si>
  <si>
    <t>SQRT(Cx)*(D1+Dz)/D1/Dz*(G1^2-1)=-2*(Cx/D1/Dz-1)*G1</t>
    <phoneticPr fontId="9"/>
  </si>
  <si>
    <t>SQRT(Cx)*(D1+Dz)*(G1^2-1)=-2*(Cx-D1*Dz)*G1</t>
    <phoneticPr fontId="9"/>
  </si>
  <si>
    <t>Cx*(D1+Dz)^2*(G1^2-1)^2=4*(Cx-D1*Dz)^2*G1^2</t>
    <phoneticPr fontId="9"/>
  </si>
  <si>
    <t>G1^2=Cx/Ex^2</t>
    <phoneticPr fontId="9"/>
  </si>
  <si>
    <t>Cx*(D1+Dz)^2*(Cx/Ex^2-1)^2=4*(Cx-D1*Dz)^2*Cx/Ex^2</t>
    <phoneticPr fontId="9"/>
  </si>
  <si>
    <t>(D1+Dz)^2*(Cx-Ex^2)^2=4*(Cx-D1*Dz)^2*Ex^2</t>
    <phoneticPr fontId="9"/>
  </si>
  <si>
    <t>D1=x1+L1</t>
    <phoneticPr fontId="9"/>
  </si>
  <si>
    <r>
      <rPr>
        <sz val="10"/>
        <color rgb="FF00B050"/>
        <rFont val="ＭＳ Ｐゴシック"/>
        <family val="3"/>
        <charset val="128"/>
      </rPr>
      <t>Cx=2*r1*x1-(k1+1)*x1^2</t>
    </r>
    <r>
      <rPr>
        <sz val="10"/>
        <rFont val="ＭＳ Ｐゴシック"/>
        <family val="3"/>
        <charset val="128"/>
      </rPr>
      <t xml:space="preserve"> とすると</t>
    </r>
    <phoneticPr fontId="9"/>
  </si>
  <si>
    <t>m1=SQRT(Cx)/D1</t>
    <phoneticPr fontId="9"/>
  </si>
  <si>
    <t>G1^2=Cx/(r1-(k1+1)*x1)^2</t>
    <phoneticPr fontId="9"/>
  </si>
  <si>
    <t>Cx-Ex^2=KK*x1^2-KK^2*x1^2+2*r1*x1-2*r1*KK*x1-r1^2</t>
    <phoneticPr fontId="9"/>
  </si>
  <si>
    <t>Cx-Ex^2=KK*(1-KK)*x1^2+2*r1*(1-KK)*x1-r1^2</t>
    <phoneticPr fontId="9"/>
  </si>
  <si>
    <t>(D1+Dz)*(KK*(1-KK)*x1^2+2*r1*(1-KK)*x1-r1^2)=±2*(2*r1*x1+KK*x1^2-D1*Dz)*(r1+KK*x1)</t>
    <phoneticPr fontId="9"/>
  </si>
  <si>
    <t>(D1+Dz)*(KK*(1-KK)*x1^2+2*r1*(1-KK)*x1-r1^2)=±2*(2*r1^2*x1+2*r1*KK*x1^2+r1*KK*x1^2+KK^2*x1^3-D1*Dz*(r1+KK*x1))</t>
    <phoneticPr fontId="9"/>
  </si>
  <si>
    <t>(D1+Dz)*(KK*(1-KK)*x1^2+2*r1*(1-KK)*x1-r1^2)=±2*(2*r1*x1*(r1+KK*x1)+KK*x1^2*(r1+KK*x1)-D1*Dz*(r1+KK*x1))</t>
    <phoneticPr fontId="9"/>
  </si>
  <si>
    <t>(D1+Dz)*(KK*(1-KK)*x1^2+2*r1*(1-KK)*x1-r1^2)=±2*(KK^2*x1^3+3*r1*KK*x1^2+2*r1^2*x1-D1*Dz*(r1+KK*x1))</t>
    <phoneticPr fontId="9"/>
  </si>
  <si>
    <t>D1+Dz=x1+L1+x1-Lz1</t>
    <phoneticPr fontId="9"/>
  </si>
  <si>
    <t>D1+Dz=2*x1+L1-Lz1</t>
    <phoneticPr fontId="9"/>
  </si>
  <si>
    <t>D1+Dz=2*x1+L1-L1/(1+2*L1/r1)</t>
    <phoneticPr fontId="9"/>
  </si>
  <si>
    <t>D1+Dz=2*x1+L1*(1-1/(1+2*L1/r1))</t>
    <phoneticPr fontId="9"/>
  </si>
  <si>
    <t>D1+Dz=2*x1+L1*(1+2*L1/r1-1)/(1+2*L1/r1)</t>
    <phoneticPr fontId="9"/>
  </si>
  <si>
    <t>D1+Dz=2*x1+2*L1*(L1/r1)/(1+2*L1/r1)</t>
    <phoneticPr fontId="9"/>
  </si>
  <si>
    <t>D1+Dz=2*x1+2*L1/(r1/L1+2)</t>
    <phoneticPr fontId="9"/>
  </si>
  <si>
    <t>D1+Dz=2*(x1+L1/(r1/L1+2))</t>
    <phoneticPr fontId="9"/>
  </si>
  <si>
    <t>D1+Dz=2*(x1+L1/(KL+2))</t>
    <phoneticPr fontId="9"/>
  </si>
  <si>
    <t>2*(x1+L1/(KL+2))*(KK*(1-KK)*x1^2+2*r1*(1-KK)*x1-r1^2)=±2*(KK^2*x1^3+3*r1*KK*x1^2+2*r1^2*x1-D1*Dz*(r1+KK*x1))</t>
    <phoneticPr fontId="9"/>
  </si>
  <si>
    <t>(x1+L1/(KL+2))*(KK*(1-KK)*x1^2+2*r1*(1-KK)*x1-r1^2)=±(KK^2*x1^3+3*r1*KK*x1^2+2*r1^2*x1-D1*Dz*(r1+KK*x1))</t>
    <phoneticPr fontId="9"/>
  </si>
  <si>
    <t>D1*Dz=(x1+L1)*(x1-Lz)</t>
    <phoneticPr fontId="9"/>
  </si>
  <si>
    <t>D1*Dz=(x1+L1)*(x1-L1/(1+2*L1/r1))</t>
    <phoneticPr fontId="9"/>
  </si>
  <si>
    <t>D1*Dz=(x1+L1)*(x1-r1/(r1/L1+2))</t>
    <phoneticPr fontId="9"/>
  </si>
  <si>
    <t>D1*Dz=(x1+L1)*(x1-r1/(KL+2))</t>
    <phoneticPr fontId="9"/>
  </si>
  <si>
    <t>D1*Dz=(x1+L1)*x1-(x1+L1)*r1/(KL+2)</t>
    <phoneticPr fontId="9"/>
  </si>
  <si>
    <t>D1*Dz=x1^2+L1*x1-r1/(KL+2)*x1-L1*r1/(KL+2)</t>
    <phoneticPr fontId="9"/>
  </si>
  <si>
    <t>D1*Dz=x1^2+(L1-r1/(KL+2))*x1-L1*r1/(KL+2)</t>
    <phoneticPr fontId="9"/>
  </si>
  <si>
    <t>D1*Dz=x1^2+(L1*(KL+2)-r1)/(KL+2)*x1-L1*r1/(KL+2)</t>
    <phoneticPr fontId="9"/>
  </si>
  <si>
    <t>D1*Dz=x1^2+(L1*(r1/L1+2)-r1)/(KL+2)*x1-L1*r1/(KL+2)</t>
    <phoneticPr fontId="9"/>
  </si>
  <si>
    <t>D1*Dz=x1^2+(r1+2*L1-r1)/(KL+2)*x1-L1*r1/(KL+2)</t>
    <phoneticPr fontId="9"/>
  </si>
  <si>
    <t>D1*Dz=x1^2+2*L1/(KL+2)*x1-L1*r1/(KL+2)</t>
    <phoneticPr fontId="9"/>
  </si>
  <si>
    <t>(x1+L1/(KL+2))*(KK*(1-KK)*x1^2+2*r1*(1-KK)*x1-r1^2)=±(KK^2*x1^3+3*r1*KK*x1^2+2*r1^2*x1-(x1^2+2*L1/(KL+2)*x1-L1*r1/(KL+2))*(r1+KK*x1))</t>
    <phoneticPr fontId="9"/>
  </si>
  <si>
    <t>((KL+2)*x1+L1)*(KK*(1-KK)*x1^2+2*r1*(1-KK)*x1-r1^2)=±((KL+2)*KK^2*x1^3+3*r1*(KL+2)*KK*x1^2+2*r1^2*(KL+2)*x1-((KL+2)*x1^2+2*L1*x1-L1*r1)*(r1+KK*x1))</t>
    <phoneticPr fontId="9"/>
  </si>
  <si>
    <t>(KL+2)*x1*(KK*(1-KK)*x1^2+2*r1*(1-KK)*x1-r1^2)+L1*(KK*(1-KK)*x1^2+2*r1*(1-KK)*x1-r1^2)=±((KL+2)*KK^2*x1^3+3*r1*(KL+2)*KK*x1^2+2*r1^2*(KL+2)*x1-(KL+2)*x1^2*(r1+KK*x1)-2*L1*x1*(r1+KK*x1)+L1*r1*(r1+KK*x1))</t>
    <phoneticPr fontId="9"/>
  </si>
  <si>
    <t>(KL+2)*KK*(1-KK)*x1^3+2*r1*(KL+2)*(1-KK)*x1^2-r1^2*(KL+2)*x1+L1*KK*(1-KK)*x1^2+2*L1*r1*(1-KK)*x1-L1*r1^2=±((KL+2)*KK^2*x1^3+3*r1*(KL+2)*KK*x1^2+2*r1^2*(KL+2)*x1-r1*(KL+2)*x1^2-(KL+2)*KK*x1^3-2*L1*r1*x1-2*L1*KK*x1^2+L1*r1^2+L1*r1*KK*x1)</t>
    <phoneticPr fontId="9"/>
  </si>
  <si>
    <t>(KL+2)*KK*(1-KK)*x1^3+(2*r1*(KL+2)+L1*KK)*(1-KK)*x1^2+r1*(2*L1*(1-KK)-r1*(KL+2))*x1-L1*r1^2=±(-(KL+2)*KK*(1-KK)*x1^3-(-3*r1*(KL+2)*KK+r1*(KL+2)+2*L1*KK)*x1^2-r1*(-2*r1*(KL+2)+2*L1-L1*KK)*x1+L1*r1^2)</t>
    <phoneticPr fontId="9"/>
  </si>
  <si>
    <t>(KL+2)*KK*(1-KK)*x1^3+(2*r1*(KL+2)*(1-KK)+L1*KK*(1-KK))*x1^2+r1*(2*L1*(1-KK)-r1*(KL+2))*x1-L1*r1^2=±(-(KL+2)*KK*(1-KK)*x1^3-(-3*r1*(KL+2)*KK+r1*(KL+2)+2*L1*KK)*x1^2-r1*(2*L1-L1*KK-2*r1*(KL+2))*x1+L1*r1^2)</t>
    <phoneticPr fontId="9"/>
  </si>
  <si>
    <t>(KL+2)*KK*(1-KK)*x1^3+(2*r1*(KL+2)-2*r1*(KL+2)*KK+L1*KK-L1*KK^2)*x1^2+r1*(2*L1-2*L1*KK-r1*(KL+2))*x1-L1*r1^2=±(-(KL+2)*KK*(1-KK)*x1^3-(r1*(KL+2)-3*r1*(KL+2)*KK+2*L1*KK)*x1^2-r1*(2*L1-L1*KK-2*r1*(KL+2))*x1+L1*r1^2)</t>
    <phoneticPr fontId="9"/>
  </si>
  <si>
    <t>(KL+2)*KK*(1-KK)*x1^3+(2*r1*(KL+2)-2*r1*(KL+2)*KK+L1*KK-L1*KK^2)*x1^2+r1*(2*L1-2*L1*KK-r1*(KL+2))*x1-L1*r1^2=±(-(KL+2)*KK*(1-KK)*x1^3-(2*r1*(KL+2)-r1*(KL+2)-2*r1*(KL+2)*KK-r1*(KL+2)*KK+L1*KK+L1*KK-L1*KK^2+L1*KK^2)*x1^2-r1*(2*L1-2*L1*KK+L1*KK-r1*(KL+2)-r1*(KL+2))*x1+L1*r1^2)</t>
    <phoneticPr fontId="9"/>
  </si>
  <si>
    <t>(KL+2)*KK*(1-KK)*x1^3+(2*r1*(KL+2)-2*r1*(KL+2)*KK+L1*KK-L1*KK^2)*x1^2+r1*(2*L1-2*L1*KK-r1*(KL+2))*x1-L1*r1^2=±(-(KL+2)*KK*(1-KK)*x1^3-(2*r1*(KL+2)-2*r1*(KL+2)*KK+L1*KK-L1*KK^2+(-r1*(KL+2)-r1*(KL+2)*KK+L1*KK+L1*KK^2))*x1^2-r1*(2*L1-2*L1*KK-r1*(KL+2)+(L1*KK-r1*(KL+2)))*x1+L1*r1^2)</t>
    <phoneticPr fontId="9"/>
  </si>
  <si>
    <t>(KL+2)*KK*(1-KK)*x1^3+(2*r1*(KL+2)*(1-KK)+L1*KK*(1-KK))*x1^2+r1*(2*L1*(1-KK)-r1*(KL+2))*x1-L1*r1^2=±(-(KL+2)*KK*(1-KK)*x1^3-(2*r1*(KL+2)*(1-KK)+L1*KK*(1-KK)+(L1*KK*(1+KK)-r1*(KL+2)*(1+KK)))*x1^2-r1*((2*L1*(1-KK)-r1*(KL+2))+L1*(KK-r1/L1*(KL+2)))*x1+L1*r1^2)</t>
    <phoneticPr fontId="9"/>
  </si>
  <si>
    <t>(KL+2)*KK*(1-KK)*x1^3+(2*r1*(KL+2)+L1*KK)*(1-KK)*x1^2+L1*r1*(2*(1-KK)-r1/L1*(KL+2))*x1-L1*r1^2=±(-(KL+2)*KK*(1-KK)*x1^3-((2*r1*(KL+2)+L1*KK)*(1-KK)+(L1*KK*(1+KK)-r1*(KL+2)*(1+KK)))*x1^2-L1*r1*((2*(1-KK)-r1/L1*(KL+2))+L1*(KK-r1/L1*(KL+2)))*x1+L1*r1^2)</t>
    <phoneticPr fontId="9"/>
  </si>
  <si>
    <t>(KL+2)*KK*(1-KK)*x1^3+L1*(2*r1/L1*(KL+2)+KK)*(1-KK)*x1^2+L1*r1*(2*(1-KK)-KL*(KL+2))*x1-L1*r1^2=±(-(KL+2)*KK*(1-KK)*x1^3-(L1*(2*r1/L1*(KL+2)+KK)*(1-KK)+L1*(KK-r1/L1*(KL+2))*(1+KK))*x1^2-L1*r1*((2*(1-KK)-KL*(KL+2))+L1*(KK-KL*(KL+2)))*x1+L1*r1^2)</t>
    <phoneticPr fontId="9"/>
  </si>
  <si>
    <t>(KL+2)*KK*(1-KK)*x1^3+L1*(2*KL*(KL+2)+KK)*(1-KK)*x1^2+L1*r1*(2*(1-KK)-KL*(KL+2))*x1-L1*r1^2=±(-(KL+2)*KK*(1-KK)*x1^3-L1*((2*KL*(KL+2)+KK)*(1-KK)+(KK-KL*(KL+2))*(1+KK))*x1^2-L1*r1*((2*(1-KK)-KL*(KL+2))+L1*(KK-KL*(KL+2)))*x1+L1*r1^2)</t>
    <phoneticPr fontId="9"/>
  </si>
  <si>
    <t>KK-KL*(KL+2)=0</t>
    <phoneticPr fontId="9"/>
  </si>
  <si>
    <t>これを解くと</t>
    <rPh sb="3" eb="4">
      <t>ト</t>
    </rPh>
    <phoneticPr fontId="9"/>
  </si>
  <si>
    <t>-(k1+1)-(r1/L1)*(r1/L1+2)=0</t>
    <phoneticPr fontId="9"/>
  </si>
  <si>
    <t>k1+1=-(r1/L1)*(r1/L1+2)</t>
    <phoneticPr fontId="9"/>
  </si>
  <si>
    <t>k1=-(r1^2/L1^2+2*r1/L1+1)</t>
    <phoneticPr fontId="9"/>
  </si>
  <si>
    <t>k1=-(r1/L1+1)^2</t>
    <phoneticPr fontId="9"/>
  </si>
  <si>
    <t>(x0,y0)=(-L1,0)</t>
    <phoneticPr fontId="9"/>
  </si>
  <si>
    <t>(x2,y2)=(Lz1,0)</t>
    <phoneticPr fontId="9"/>
  </si>
  <si>
    <t>Lz1=L1*β1</t>
    <phoneticPr fontId="9"/>
  </si>
  <si>
    <t>(1+2*L1/r1)=1/β1</t>
    <phoneticPr fontId="9"/>
  </si>
  <si>
    <t>2*L1/r1=1/β1-1</t>
    <phoneticPr fontId="9"/>
  </si>
  <si>
    <t>r1=2*L1/(1/β1-1)</t>
    <phoneticPr fontId="9"/>
  </si>
  <si>
    <r>
      <t>Dz=x1-Lz1　</t>
    </r>
    <r>
      <rPr>
        <sz val="10"/>
        <rFont val="ＭＳ Ｐゴシック"/>
        <family val="3"/>
        <charset val="128"/>
      </rPr>
      <t>とすると</t>
    </r>
    <phoneticPr fontId="9"/>
  </si>
  <si>
    <r>
      <t>Ex=(r1-(k1+1)*x1)</t>
    </r>
    <r>
      <rPr>
        <sz val="10"/>
        <rFont val="ＭＳ Ｐゴシック"/>
        <family val="3"/>
        <charset val="128"/>
      </rPr>
      <t>　とすると</t>
    </r>
    <phoneticPr fontId="9"/>
  </si>
  <si>
    <t>ここで</t>
    <phoneticPr fontId="9"/>
  </si>
  <si>
    <t>これを代入し</t>
    <rPh sb="3" eb="5">
      <t>ダイニュウ</t>
    </rPh>
    <phoneticPr fontId="9"/>
  </si>
  <si>
    <t>y1^2=Cx</t>
    <phoneticPr fontId="9"/>
  </si>
  <si>
    <t>m2&gt;0,Dz&gt;0　(凹面鏡)の場合</t>
    <rPh sb="11" eb="14">
      <t>オウメンキョウ</t>
    </rPh>
    <rPh sb="16" eb="18">
      <t>バアイ</t>
    </rPh>
    <phoneticPr fontId="9"/>
  </si>
  <si>
    <t>m2&lt;0,Dz&lt;0　(凸面鏡)の場合も</t>
    <rPh sb="11" eb="14">
      <t>トツメンキョウ</t>
    </rPh>
    <rPh sb="16" eb="18">
      <t>バアイ</t>
    </rPh>
    <phoneticPr fontId="9"/>
  </si>
  <si>
    <t>したがって、</t>
    <phoneticPr fontId="9"/>
  </si>
  <si>
    <t>ここで、式の両辺を比べると、複合が負で次の条件のときにx1にかかわらず等号が成立することがわかる。</t>
    <rPh sb="4" eb="5">
      <t>シキ</t>
    </rPh>
    <rPh sb="6" eb="8">
      <t>リョウヘン</t>
    </rPh>
    <rPh sb="9" eb="10">
      <t>クラ</t>
    </rPh>
    <rPh sb="14" eb="16">
      <t>フクゴウ</t>
    </rPh>
    <rPh sb="17" eb="18">
      <t>フ</t>
    </rPh>
    <rPh sb="19" eb="20">
      <t>ツギ</t>
    </rPh>
    <rPh sb="21" eb="23">
      <t>ジョウケン</t>
    </rPh>
    <rPh sb="35" eb="37">
      <t>トウゴウ</t>
    </rPh>
    <rPh sb="38" eb="40">
      <t>セイリツ</t>
    </rPh>
    <phoneticPr fontId="9"/>
  </si>
  <si>
    <t>β1=(n1/n2)/U1=-1/U1=1/(1+2*L1/r1)</t>
    <phoneticPr fontId="9"/>
  </si>
  <si>
    <t>m1&gt;0,D1&gt;0の場合(光が左上に進むとき)を検討すると</t>
    <rPh sb="10" eb="12">
      <t>バアイ</t>
    </rPh>
    <rPh sb="13" eb="14">
      <t>ヒカリ</t>
    </rPh>
    <rPh sb="15" eb="17">
      <t>ヒダリウエ</t>
    </rPh>
    <rPh sb="18" eb="19">
      <t>スス</t>
    </rPh>
    <rPh sb="24" eb="26">
      <t>ケントウ</t>
    </rPh>
    <phoneticPr fontId="9"/>
  </si>
  <si>
    <t>入射光と界面の交点を(x1,y1)とし、その点における傾きの逆数(y微分)をG1とする。</t>
    <rPh sb="0" eb="2">
      <t>ニュウシャ</t>
    </rPh>
    <rPh sb="2" eb="3">
      <t>コウ</t>
    </rPh>
    <rPh sb="4" eb="6">
      <t>カイメン</t>
    </rPh>
    <rPh sb="7" eb="9">
      <t>コウテン</t>
    </rPh>
    <rPh sb="22" eb="23">
      <t>テン</t>
    </rPh>
    <rPh sb="27" eb="28">
      <t>カタム</t>
    </rPh>
    <rPh sb="30" eb="32">
      <t>ギャクスウ</t>
    </rPh>
    <rPh sb="34" eb="36">
      <t>ビブン</t>
    </rPh>
    <phoneticPr fontId="9"/>
  </si>
  <si>
    <t>を変形すると(x1,y1)において</t>
    <rPh sb="1" eb="3">
      <t>ヘンケイ</t>
    </rPh>
    <phoneticPr fontId="9"/>
  </si>
  <si>
    <t>(y-y2)-(y-y0)=m2*(x1-x2)-m1*(x1-x0)</t>
    <phoneticPr fontId="9"/>
  </si>
  <si>
    <t>なお、h0が0に近く(中心軸に近く)、|r1|が大きい(平面に近い)と、桁落ちして計算誤差が大きくなる。</t>
    <rPh sb="8" eb="9">
      <t>チカ</t>
    </rPh>
    <rPh sb="11" eb="14">
      <t>チュウシンジク</t>
    </rPh>
    <rPh sb="15" eb="16">
      <t>チカ</t>
    </rPh>
    <rPh sb="24" eb="25">
      <t>オオ</t>
    </rPh>
    <rPh sb="28" eb="30">
      <t>ヘイメン</t>
    </rPh>
    <rPh sb="31" eb="32">
      <t>チカ</t>
    </rPh>
    <rPh sb="36" eb="37">
      <t>ケタ</t>
    </rPh>
    <rPh sb="37" eb="38">
      <t>オ</t>
    </rPh>
    <rPh sb="41" eb="43">
      <t>ケイサン</t>
    </rPh>
    <rPh sb="43" eb="45">
      <t>ゴサ</t>
    </rPh>
    <rPh sb="46" eb="47">
      <t>オオ</t>
    </rPh>
    <phoneticPr fontId="9"/>
  </si>
  <si>
    <t>光線からの界面形状の逆算</t>
    <rPh sb="0" eb="2">
      <t>コウセン</t>
    </rPh>
    <rPh sb="5" eb="7">
      <t>カイメン</t>
    </rPh>
    <rPh sb="7" eb="9">
      <t>ケイジョウ</t>
    </rPh>
    <rPh sb="10" eb="12">
      <t>ギャクサン</t>
    </rPh>
    <phoneticPr fontId="9"/>
  </si>
  <si>
    <t>光線追跡計算で導いた関係する計算式</t>
    <rPh sb="0" eb="2">
      <t>コウセン</t>
    </rPh>
    <rPh sb="2" eb="4">
      <t>ツイセキ</t>
    </rPh>
    <rPh sb="4" eb="6">
      <t>ケイサン</t>
    </rPh>
    <rPh sb="7" eb="8">
      <t>ミチビ</t>
    </rPh>
    <rPh sb="10" eb="12">
      <t>カンケイ</t>
    </rPh>
    <rPh sb="14" eb="16">
      <t>ケイサン</t>
    </rPh>
    <rPh sb="16" eb="17">
      <t>シキ</t>
    </rPh>
    <phoneticPr fontId="9"/>
  </si>
  <si>
    <t>mw1=m1^2+1</t>
  </si>
  <si>
    <t>mw1</t>
  </si>
  <si>
    <t>mw2=m2^2+1</t>
  </si>
  <si>
    <t>G1=(1-m1*m2±SQRT(mw1*mw2))/(m1+m2)</t>
  </si>
  <si>
    <t>G1=(1-m1*m2-SQRT(mw1*mw2))/(m1+m2)</t>
  </si>
  <si>
    <t>G1=(m1*mw2-N1^2*mw1*m2+N1*(m1-m2)*SQRT(mw1*mw2))/(N1^2*mw1-mw2)</t>
  </si>
  <si>
    <t>G1=(m1*mw2-mw1*m2-(m1-m2)*SQRT(mw1*mw2))/(mw1-mw2)</t>
  </si>
  <si>
    <t>G1=(m1*(m2^2+1)-(m1^2+1)*m2-(m1-m2)*SQRT(mw1*mw2))/((m1^2+1)-(m2^2+1))</t>
  </si>
  <si>
    <t>G1=(m1*m2^2+m1-m1^2*m2-m2-(m1-m2)*SQRT(mw1*mw2))/(m1^2-m2^2)</t>
  </si>
  <si>
    <t>G1=((m1*m2^2-m1^2*m2)+(m1-m2)-(m1-m2)*SQRT(mw1*mw2))/(m1^2-m2^2)</t>
  </si>
  <si>
    <t>G1=(m1*m2*(m2-m1)+(m1-m2)-(m1-m2)*SQRT(mw1*mw2))/(m1+m2)/(m1-m2)</t>
  </si>
  <si>
    <t>G1=(-m1*m2+1-SQRT(mw1*mw2))/(m1+m2)</t>
  </si>
  <si>
    <t>(N1^2*mw1-mw2)*G1^2+2*(N1^2*mw1*m2-m1*mw2)*G1+(N1^2*mw1*m2^2-m1^2*mw2)=0</t>
  </si>
  <si>
    <t>G1=(-2*(N1^2*mw1*m2-m1*mw2)±SQRT(4*(N1^2*mw1*m2-m1*mw2)^2-4*(N1^2*mw1-mw2)*(N1^2*mw1*m2^2-m1^2*mw2)))/2/(N1^2*mw1-mw2)</t>
  </si>
  <si>
    <t>G1=(-(N1^2*mw1*m2-m1*mw2)±SQRT((N1^2*mw1*m2-m1*mw2)^2-(N1^2*mw1-mw2)*(N1^2*mw1*m2^2-m1^2*mw2)))/(N1^2*mw1-mw2)</t>
  </si>
  <si>
    <t>G1=(-(N1^2*mw1*m2-m1*mw2)±SQRT((N1^4*mw1^2*m2^2-2*N1^2*mw1*m2*m1*mw2+m1^2*mw2^2)-N1^2*mw1*(N1^2*mw1*m2^2-m1^2*mw2)+mw2*(N1^2*mw1*m2^2-m1^2*mw2)))/(N1^2*mw1-mw2)</t>
  </si>
  <si>
    <t>G1=(-(N1^2*mw1*m2-m1*mw2)±SQRT(N1^4*mw1^2*m2^2-2*N1^2*mw1*m1*mw2*m2+m1^2*mw2^2-N1^4*mw1^2*m2^2+N1^2*mw1*m1^2*mw2+N1^2*mw1*mw2*m2^2-m1^2*mw2^2))/(N1^2*mw1-mw2)</t>
  </si>
  <si>
    <t>G1=(-(N1^2*mw1*m2-m1*mw2)±SQRT(N1^2*mw1*m1^2*mw2-2*N1^2*mw1*m1*mw2*m2+N1^2*mw1*mw2*m2^2))/(N1^2*mw1-mw2)</t>
  </si>
  <si>
    <t>G1=(-(N1^2*mw1*m2-m1*mw2)±SQRT(N1^2*mw1*mw2*(m1^2-2*m1*m2+m2^2)))/(N1^2*mw1-mw2)</t>
  </si>
  <si>
    <t>G1=(-(N1^2*mw1*m2-m1*mw2)±SQRT(N1^2*mw1*mw2*(m1-m2)^2))/(N1^2*mw1-mw2)</t>
  </si>
  <si>
    <t>G1=(-(N1^2*mw1*m2-m1*mw2)±N1*SQRT(mw1*mw2*(m1-m2)^2))/(N1^2*mw1-mw2)</t>
  </si>
  <si>
    <t>mw2</t>
  </si>
  <si>
    <t>G1(+)=(-(N1^2*mw1*m2-m1*mw2)+N1*(m1-m2)*SQRT(mw1*mw2))/(N1^2*mw1-mw2)</t>
  </si>
  <si>
    <t>(N1^2*mw1-mw2)</t>
  </si>
  <si>
    <t>G1(-)=(-(N1^2*mw1*m2-m1*mw2)-N1*(m1-m2)*SQRT(mw1*mw2))/(N1^2*mw1-mw2)</t>
  </si>
  <si>
    <t>(N1^2*mw1*m2-m1*mw2)</t>
  </si>
  <si>
    <t>注意：ワークシートではSQRT()、マクロ(VBA)ではSqr()</t>
    <rPh sb="0" eb="2">
      <t>チュウイ</t>
    </rPh>
    <phoneticPr fontId="9"/>
  </si>
  <si>
    <t>これを用いて光線追跡から、光軸上の光源からの光が(x1,y1)で反射する場合に、x2=Lz1となるk1を求める。</t>
    <rPh sb="3" eb="4">
      <t>モチ</t>
    </rPh>
    <rPh sb="6" eb="8">
      <t>コウセン</t>
    </rPh>
    <rPh sb="8" eb="10">
      <t>ツイセキ</t>
    </rPh>
    <rPh sb="13" eb="15">
      <t>コウジク</t>
    </rPh>
    <rPh sb="15" eb="16">
      <t>ジョウ</t>
    </rPh>
    <rPh sb="17" eb="19">
      <t>コウゲン</t>
    </rPh>
    <rPh sb="22" eb="23">
      <t>ヒカリ</t>
    </rPh>
    <rPh sb="32" eb="34">
      <t>ハンシャ</t>
    </rPh>
    <rPh sb="36" eb="38">
      <t>バアイ</t>
    </rPh>
    <rPh sb="52" eb="53">
      <t>モト</t>
    </rPh>
    <phoneticPr fontId="9"/>
  </si>
  <si>
    <t>k2=-(r2/(L2-Lz1)+1)^2</t>
    <phoneticPr fontId="9"/>
  </si>
  <si>
    <t>一般化すると</t>
    <rPh sb="0" eb="3">
      <t>イッパンカ</t>
    </rPh>
    <phoneticPr fontId="9"/>
  </si>
  <si>
    <t>k(i+1)=-(r(i+1)/(L(i+1)-Lz(i))+1)^2</t>
    <phoneticPr fontId="9"/>
  </si>
  <si>
    <t>すなわち、第二界面の円錐係数k2は</t>
    <rPh sb="5" eb="7">
      <t>ダイニ</t>
    </rPh>
    <rPh sb="7" eb="9">
      <t>カイメン</t>
    </rPh>
    <rPh sb="10" eb="12">
      <t>エンスイ</t>
    </rPh>
    <rPh sb="12" eb="14">
      <t>ケイスウ</t>
    </rPh>
    <phoneticPr fontId="9"/>
  </si>
  <si>
    <t>m2=0</t>
    <phoneticPr fontId="9"/>
  </si>
  <si>
    <t>mw2=1</t>
    <phoneticPr fontId="9"/>
  </si>
  <si>
    <t>mw1=m1^2+1</t>
    <phoneticPr fontId="9"/>
  </si>
  <si>
    <r>
      <t>D1=x1+L1</t>
    </r>
    <r>
      <rPr>
        <sz val="10"/>
        <rFont val="ＭＳ Ｐゴシック"/>
        <family val="3"/>
        <charset val="128"/>
      </rPr>
      <t xml:space="preserve"> とすると</t>
    </r>
    <phoneticPr fontId="9"/>
  </si>
  <si>
    <t>y1=m1*D1を2乗して y1^2=Cx　より</t>
    <rPh sb="10" eb="11">
      <t>ジョウ</t>
    </rPh>
    <phoneticPr fontId="9"/>
  </si>
  <si>
    <t>mw1=Cx/D1^2+1</t>
    <phoneticPr fontId="9"/>
  </si>
  <si>
    <t>Cx=2*r1*x1-(k1+1)*x1^2</t>
    <phoneticPr fontId="9"/>
  </si>
  <si>
    <t>Cx^2=0</t>
    <phoneticPr fontId="9"/>
  </si>
  <si>
    <t>Ex=KK*x1+r1</t>
    <phoneticPr fontId="9"/>
  </si>
  <si>
    <t>Ex^4=4*KK*r1^3*x1+r1^4</t>
    <phoneticPr fontId="9"/>
  </si>
  <si>
    <t>Cx=2*r1*x1</t>
    <phoneticPr fontId="9"/>
  </si>
  <si>
    <t>Ex^2=2*KK*r1*x1+r1^2</t>
    <phoneticPr fontId="9"/>
  </si>
  <si>
    <t>(N1^2*mw1-1)*G1^2+2*(-m1)*G1+(-m1^2)=0</t>
    <phoneticPr fontId="9"/>
  </si>
  <si>
    <t>(N1^2*mw1-1)*G1^2-2*m1*G1-m1^2=0</t>
    <phoneticPr fontId="9"/>
  </si>
  <si>
    <t>(N1^2*mw1-1)*G1^2-m1^2=2*m1*G1</t>
    <phoneticPr fontId="9"/>
  </si>
  <si>
    <t>((N1^2*mw1-1)*G1^2-m1^2)^2=4*m1^2*G1^2</t>
    <phoneticPr fontId="9"/>
  </si>
  <si>
    <t>(N1^2*mw1-1)^2*G1^4-2*m1^2*(N1^2*mw1-1)*G1^2+m1^4=4*m1^2*G1^2</t>
    <phoneticPr fontId="9"/>
  </si>
  <si>
    <t>(N1^2*mw1-1)^2*G1^4-2*m1^2*(N1^2*mw1-1)*G1^2-4*m1^2*G1^2+m1^4=0</t>
    <phoneticPr fontId="9"/>
  </si>
  <si>
    <t>(N1^2*mw1-1)^2*G1^4-2*m1^2*((N1^2*mw1-1)+2)*G1^2+m1^4=0</t>
    <phoneticPr fontId="9"/>
  </si>
  <si>
    <t>(N1^2*mw1-1)^2*G1^4-2*m1^2*(N1^2*mw1+1)*G1^2+m1^4=0</t>
    <phoneticPr fontId="9"/>
  </si>
  <si>
    <t>(N1^2*mw1-1)^2*Cx^2/Ex^4-2*m1^2*(N1^2*mw1+1)*Cx/Ex^2+m1^4=0</t>
    <phoneticPr fontId="9"/>
  </si>
  <si>
    <t>(N1^2*mw1-1)^2*Cx^2-2*m1^2*(N1^2*mw1+1)*Cx*Ex^2+m1^4*Ex^4=0</t>
    <phoneticPr fontId="9"/>
  </si>
  <si>
    <t>(N1^2*mw1-1)^2*Cx^2-2*Cx/D1^2*(N1^2*mw1+1)*Cx*Ex^2+Cx^2/D1^4*Ex^4=0</t>
    <phoneticPr fontId="9"/>
  </si>
  <si>
    <t>(N1^2*mw1-1)^2-2/D1^2*(N1^2*mw1+1)*Ex^2+1/D1^4*Ex^4=0</t>
    <phoneticPr fontId="9"/>
  </si>
  <si>
    <t>(N1^2*mw1-1)^2*D1^4-2*(N1^2*mw1+1)*D1^2*Ex^2+Ex^4=0</t>
    <phoneticPr fontId="9"/>
  </si>
  <si>
    <t>mw1=(Cx+D1^2)/D1^2</t>
    <phoneticPr fontId="9"/>
  </si>
  <si>
    <t>(N1^2*(Cx+D1^2)/D1^2-1)^2*D1^4-2*(N1^2*(Cx+D1^2)/D1^2+1)*D1^2*Ex^2+Ex^4=0</t>
    <phoneticPr fontId="9"/>
  </si>
  <si>
    <t>(N1^2*(Cx+D1^2)-D1^2)^2-2*(N1^2*(Cx+D1^2)+D1^2)*Ex^2+Ex^4=0</t>
    <phoneticPr fontId="9"/>
  </si>
  <si>
    <t>(N1^2*Cx+N1^2*D1^2-D1^2)^2-2*(N1^2*Cx+N1^2*D1^2+D1^2)*Ex^2+Ex^4=0</t>
    <phoneticPr fontId="9"/>
  </si>
  <si>
    <t>(N1^2*Cx+(N1^2-1)*D1^2)^2-2*(N1^2*Cx+(N1^2+1)*D1^2)*Ex^2+Ex^4=0</t>
    <phoneticPr fontId="9"/>
  </si>
  <si>
    <t>D1^4=4*L1^3*x1+L1^4</t>
    <phoneticPr fontId="9"/>
  </si>
  <si>
    <t>1/f1=-R1=(n2-n1)/n2/r1</t>
    <phoneticPr fontId="9"/>
  </si>
  <si>
    <t>L1=ff1</t>
    <phoneticPr fontId="9"/>
  </si>
  <si>
    <t>ff1=n1/n2*f1</t>
    <phoneticPr fontId="9"/>
  </si>
  <si>
    <t>f1=n2/(n2-n1)*r1</t>
    <phoneticPr fontId="9"/>
  </si>
  <si>
    <t>ff1=n1/n2*n2/(n2-n1)*r1</t>
    <phoneticPr fontId="9"/>
  </si>
  <si>
    <t>ff1=1/(n2/n1-1)*r1</t>
    <phoneticPr fontId="9"/>
  </si>
  <si>
    <t>ff1=1/(N1-1)*r1</t>
    <phoneticPr fontId="9"/>
  </si>
  <si>
    <t>r1=ff1*(N1-1)</t>
    <phoneticPr fontId="9"/>
  </si>
  <si>
    <t>Ex=(N1-1)*((N1+1)*x1+L1)</t>
    <phoneticPr fontId="9"/>
  </si>
  <si>
    <t>Ex^2=(N1-1)^2*((N1+1)*x1+L1)^2</t>
    <phoneticPr fontId="9"/>
  </si>
  <si>
    <t>N1^4*Cx^2+2*N1^2*(N1^2-1)*D1^2*Cx+(N1^2-1)^2*D1^4-2*(N1^2*Cx+(N1^2+1)*D1^2)*Ex^2+Ex^4=0</t>
    <phoneticPr fontId="9"/>
  </si>
  <si>
    <t>N1^4*Cx^2+2*N1^2*(N1+1)*(N1-1)*D1^2*Cx+(N1+1)^2*(N1-1)^2*D1^4-2*N1^2*Cx*Ex^2-2*(N1^2+1)*D1^2*Ex^2+Ex^4=0</t>
    <phoneticPr fontId="9"/>
  </si>
  <si>
    <t>Cx^2=(N1-1)^2*((N1+1)*x1^2+2*L1*x1)^2</t>
    <phoneticPr fontId="9"/>
  </si>
  <si>
    <t>Ex^2=(N1-1)^2*((N1+1)^2*x1^2+2*L1*(N1+1)*x1+L1^2)</t>
    <phoneticPr fontId="9"/>
  </si>
  <si>
    <t>Cx=(N1-1)*(N1+1)*x1^2+2*(N1-1)*L1*x1</t>
    <phoneticPr fontId="9"/>
  </si>
  <si>
    <t>Cx^2=(N1-1)^2*((N1+1)^2*x1^4+4*(N1+1)*L1*x1^3+4*L1^2*x1^2)</t>
    <phoneticPr fontId="9"/>
  </si>
  <si>
    <t>Ex^2=(N1-1)^2*((N1^2+2*N1+1)*x1^2+(2*N1+2)*L1*x1+L1^2)</t>
    <phoneticPr fontId="9"/>
  </si>
  <si>
    <t>第1項=N1^4*Cx^2</t>
    <rPh sb="0" eb="1">
      <t>ダイ</t>
    </rPh>
    <rPh sb="2" eb="3">
      <t>コウ</t>
    </rPh>
    <phoneticPr fontId="9"/>
  </si>
  <si>
    <t>第2項=2*N1^2*(N1+1)*(N1-1)*D1^2*Cx</t>
    <rPh sb="0" eb="1">
      <t>ダイ</t>
    </rPh>
    <rPh sb="2" eb="3">
      <t>コウ</t>
    </rPh>
    <phoneticPr fontId="9"/>
  </si>
  <si>
    <t>第2項=2*N1^2*(N1+1)*(N1-1)*D1^2*(N1-1)*((N1+1)*x1^2+2*L1*x1)</t>
    <phoneticPr fontId="9"/>
  </si>
  <si>
    <t>第3項=(N1+1)^2*(N1-1)^2*D1^4</t>
    <rPh sb="0" eb="1">
      <t>ダイ</t>
    </rPh>
    <rPh sb="2" eb="3">
      <t>コウ</t>
    </rPh>
    <phoneticPr fontId="9"/>
  </si>
  <si>
    <t>第4項=-2*N1^2*Cx*Ex^2</t>
    <rPh sb="0" eb="1">
      <t>ダイ</t>
    </rPh>
    <rPh sb="2" eb="3">
      <t>コウ</t>
    </rPh>
    <phoneticPr fontId="9"/>
  </si>
  <si>
    <t>Cx=(N1^2-1)*x1^2+2*(N1-1)*L1*x1</t>
    <phoneticPr fontId="9"/>
  </si>
  <si>
    <t>第5項=-2*(N1^2+1)*D1^2*Ex^2</t>
    <rPh sb="0" eb="1">
      <t>ダイ</t>
    </rPh>
    <rPh sb="2" eb="3">
      <t>コウ</t>
    </rPh>
    <phoneticPr fontId="9"/>
  </si>
  <si>
    <t>第5項=(N1-1)^2*((-2*N1^4-4*N1^3-4*N1^2-4*N1-2)*x1^4+(-4*N1^4-12*N1^3-12*N1^2-12*N1-8)*L1*x1^3+(-2*N1^4-12*N1^3-14*N1^2-12*N1-12)*L1^2*x1^2+(-4*N1^3-8*N1^2-4*N1-8)*L1^3*x1+(-2*N1^2-2)*L1^4)</t>
    <rPh sb="0" eb="1">
      <t>ダイ</t>
    </rPh>
    <rPh sb="2" eb="3">
      <t>コウ</t>
    </rPh>
    <phoneticPr fontId="9"/>
  </si>
  <si>
    <t>第6項=Ex^4</t>
    <rPh sb="0" eb="1">
      <t>ダイ</t>
    </rPh>
    <rPh sb="2" eb="3">
      <t>コウ</t>
    </rPh>
    <phoneticPr fontId="9"/>
  </si>
  <si>
    <t>x1^4の項=(N1^6+2*N1^5+N1^4)*x1^4+(2*N1^4+4*N1^3+2*N1^2)*x1^4+(N1^2+2*N1+1)*x1^4+(-2*N1^6-4*N1^5+4*N1^3+2*N1^2)*x1^4+(-2*N1^4-4*N1^3-4*N1^2-4*N1-2)*x1^4+(N1^6+2*N1^5-N1^4-4*N1^3-N1^2+2*N1+1)*x1^4</t>
    <rPh sb="5" eb="6">
      <t>コウ</t>
    </rPh>
    <phoneticPr fontId="9"/>
  </si>
  <si>
    <t>x1^4の項=(N1^6+2*N1^5+N1^4+2*N1^4+4*N1^3+2*N1^2+N1^2+2*N1+1-2*N1^6-4*N1^5+4*N1^3+2*N1^2-2*N1^4-4*N1^3-4*N1^2-4*N1-2+N1^6+2*N1^5-N1^4-4*N1^3-N1^2+2*N1+1)*x1^4</t>
    <rPh sb="5" eb="6">
      <t>コウ</t>
    </rPh>
    <phoneticPr fontId="9"/>
  </si>
  <si>
    <t>x1^4の項=(N1^6-2*N1^6+N1^6+2*N1^5-4*N1^5+2*N1^5+N1^4+2*N1^4-2*N1^4-N1^4+4*N1^3+4*N1^3-4*N1^3-4*N1^3+2*N1^2+N1^2+2*N1^2-4*N1^2-N1^2+2*N1+2*N1-4*N1+1-2+1)*x1^4</t>
    <rPh sb="5" eb="6">
      <t>コウ</t>
    </rPh>
    <phoneticPr fontId="9"/>
  </si>
  <si>
    <t>x1^4の項=((1-2+1)*N1^6+(2-4+2)*N1^5+(1+2-2-1)*N1^4+(4+4-4-4)*N1^3+(2+1+2-4-1)*N1^2+(2+2-4)*N1+(1-2+1))*x1^4</t>
    <rPh sb="5" eb="6">
      <t>コウ</t>
    </rPh>
    <phoneticPr fontId="9"/>
  </si>
  <si>
    <t>x1^4の項=0</t>
    <rPh sb="5" eb="6">
      <t>コウ</t>
    </rPh>
    <phoneticPr fontId="9"/>
  </si>
  <si>
    <t>x1^1の項=(4*N1^3+4*N1^2)*L1^3*x1+(4*N1^2+8*N1+4)*L1^3*x1+(-4*N1^3+4*N1^2)*L1^3*x1+(-4*N1^3-8*N1^2-4*N1-8)*L1^3*x1+(4*N1^3-4*N1^2-4*N1+4)*L1^3*x1</t>
    <rPh sb="5" eb="6">
      <t>コウ</t>
    </rPh>
    <phoneticPr fontId="9"/>
  </si>
  <si>
    <t>x1^1の項=(4*N1^3+4*N1^2+4*N1^2+8*N1+4-4*N1^3+4*N1^2-4*N1^3-8*N1^2-4*N1-8+4*N1^3-4*N1^2-4*N1+4)*L1^3*x1</t>
    <rPh sb="5" eb="6">
      <t>コウ</t>
    </rPh>
    <phoneticPr fontId="9"/>
  </si>
  <si>
    <t>x1^1の項=(4*N1^3-4*N1^3-4*N1^3+4*N1^3+4*N1^2+4*N1^2+4*N1^2-4*N1^2-8*N1^2+8*N1-4*N1-4*N1+4-8+4)*L1^3*x1</t>
    <rPh sb="5" eb="6">
      <t>コウ</t>
    </rPh>
    <phoneticPr fontId="9"/>
  </si>
  <si>
    <t>x1^1の項=((4-4-4+4)*N1^3+(4+4+4-4-8)*N1^2+(8-4-4)*N1+(4-8+4))*L1^3*x1</t>
    <rPh sb="5" eb="6">
      <t>コウ</t>
    </rPh>
    <phoneticPr fontId="9"/>
  </si>
  <si>
    <t>x1^1の項=0</t>
    <rPh sb="5" eb="6">
      <t>コウ</t>
    </rPh>
    <phoneticPr fontId="9"/>
  </si>
  <si>
    <t>x1^0の項=(N1^2+2*N1+1)*L1^4+(-2*N1^2-2)*L1^4+(N1^2-2*N1+1)*L1^4</t>
    <rPh sb="5" eb="6">
      <t>コウ</t>
    </rPh>
    <phoneticPr fontId="9"/>
  </si>
  <si>
    <t>x1^0の項=(N1^2+2*N1+1-2*N1^2-2+N1^2-2*N1+1)*L1^4</t>
    <rPh sb="5" eb="6">
      <t>コウ</t>
    </rPh>
    <phoneticPr fontId="9"/>
  </si>
  <si>
    <t>x1^0の項=(N1^2-2*N1^2+N1^2+2*N1-2*N1+1-2+1)*L1^4</t>
    <rPh sb="5" eb="6">
      <t>コウ</t>
    </rPh>
    <phoneticPr fontId="9"/>
  </si>
  <si>
    <t>x1^0の項=((1-2+1)*N1^2+(2-2)*N1+(1-2+1))*L1^4</t>
    <rPh sb="5" eb="6">
      <t>コウ</t>
    </rPh>
    <phoneticPr fontId="9"/>
  </si>
  <si>
    <t>x1^0の項=0</t>
    <rPh sb="5" eb="6">
      <t>コウ</t>
    </rPh>
    <phoneticPr fontId="9"/>
  </si>
  <si>
    <t>Ex^4=(N1-1)^4*((N1^2+2*N1+1)*x1^2+(2*N1+2)*L1*x1+L1^2)^2</t>
    <phoneticPr fontId="9"/>
  </si>
  <si>
    <t>Ex^4=(N1-1)^4*((N1^2+2*N1+1)^2*x1^4+2*((2*N1+2)*L1*x1+L1^2)*(N1^2+2*N1+1)*x1^2+((2*N1+2)*L1*x1+L1^2)^2)</t>
    <phoneticPr fontId="9"/>
  </si>
  <si>
    <t>Ex^4=(N1-1)^4*((N1^4+2*N1^2*(2*N1+1)+(2*N1+1)^2)*x1^4+2*(2*N1+2)*L1*x1*(N1^2+2*N1+1)*x1^2+2*L1^2*(N1^2+2*N1+1)*x1^2+(2*N1+2)^2*L1^2*x1^2+2*L1^2*(2*N1+2)*L1*x1+L1^4)</t>
    <phoneticPr fontId="9"/>
  </si>
  <si>
    <t>Ex^4=(N1-1)^4*((N1^4+4*N1^3+2*N1^2+4*N1^2+4*N1+1)*x1^4+(4*N1+4)*(N1^2+2*N1+1)*L1*x1^3+(2*N1^2+4*N1+2)*L1^2*x1^2+(4*N1^2+8*N1+4)*L1^2*x1^2+(4*N1+4)*L1^3*x1+L1^4)</t>
    <phoneticPr fontId="9"/>
  </si>
  <si>
    <t>Ex^4=(N1-1)^4*((N1^4+4*N1^3+6*N1^2+4*N1+1)*x1^4+(4*N1*(N1^2+2*N1+1)+4*(N1^2+2*N1+1))*L1*x1^3+(2*N1^2+4*N1+2+4*N1^2+8*N1+4)*L1^2*x1^2+(4*N1+4)*L1^3*x1+L1^4)</t>
    <phoneticPr fontId="9"/>
  </si>
  <si>
    <t>Ex^4=(N1-1)^4*((N1^4+4*N1^3+6*N1^2+4*N1+1)*x1^4+(4*N1^3+12*N1^2+12*N1+4)*L1*x1^3+(6*N1^2+12*N1+6)*L1^2*x1^2+(4*N1+4)*L1^3*x1+L1^4)</t>
    <phoneticPr fontId="9"/>
  </si>
  <si>
    <t>Ex^4=(N1-1)^2*(N1-1)^2*((N1^4+4*N1^3+6*N1^2+4*N1+1)*x1^4+(4*N1^3+12*N1^2+12*N1+4)*L1*x1^3+(6*N1^2+12*N1+6)*L1^2*x1^2+(4*N1+4)*L1^3*x1+L1^4)</t>
    <phoneticPr fontId="9"/>
  </si>
  <si>
    <t>Ex^4=(N1-1)^2*(N1^2-2*N1+1)*((N1^4+4*N1^3+6*N1^2+4*N1+1)*x1^4+(4*N1^3+12*N1^2+12*N1+4)*L1*x1^3+(6*N1^2+12*N1+6)*L1^2*x1^2+(4*N1+4)*L1^3*x1+L1^4)</t>
    <phoneticPr fontId="9"/>
  </si>
  <si>
    <t>Ex^4=(N1-1)^2*(((N1^2-2*N1+1)*N1^4+4*(N1^2-2*N1+1)*N1^3+6*(N1^2-2*N1+1)*N1^2+4*(N1^2-2*N1+1)*N1+(N1^2-2*N1+1))*x1^4+(4*(N1^2-2*N1+1)*N1^3+12*(N1^2-2*N1+1)*N1^2+12*(N1^2-2*N1+1)*N1+4*(N1^2-2*N1+1))*L1*x1^3+(6*(N1^2-2*N1+1)*N1^2+12*(N1^2-2*N1+1)*N1+6*(N1^2-2*N1+1))*L1^2*x1^2+(4*(N1^2-2*N1+1)*N1+4*(N1^2-2*N1+1))*L1^3*x1+(N1^2-2*N1+1)*L1^4)</t>
    <phoneticPr fontId="9"/>
  </si>
  <si>
    <t>Ex^4=(N1-1)^2*((N1^6-2*N1^5+N1^4+4*N1^5-8*N1^4+4*N1^3+6*N1^4-12*N1^3+6*N1^2+4*N1^3-8*N1^2+4*N1+N1^2-2*N1+1)*x1^4+(4*N1^5-8*N1^4+4*N1^3+12*N1^4-24*N1^3+12*N1^2+12*N1^3-24*N1^2+12*N1+4*N1^2-8*N1+4)*L1*x1^3+(6*N1^4-12*N1^3+6*N1^2+12*N1^3-24*N1^2+12*N1+6*N1^2-12*N1+6)*L1^2*x1^2+(4*N1^3-8*N1^2+4*N1+4*N1^2-8*N1+4)*L1^3*x1+(N1^2-2*N1+1)*L1^4)</t>
    <phoneticPr fontId="9"/>
  </si>
  <si>
    <t>Ex^4=(N1-1)^2*((N1^6-2*N1^5+4*N1^5+N1^4-8*N1^4+6*N1^4+4*N1^3-12*N1^3+4*N1^3+6*N1^2-8*N1^2+N1^2+4*N1-2*N1+1)*x1^4+(4*N1^5-8*N1^4+12*N1^4+4*N1^3-24*N1^3+12*N1^3+12*N1^2-24*N1^2+4*N1^2+12*N1-8*N1+4)*L1*x1^3+(6*N1^4-12*N1^3+12*N1^3+6*N1^2-24*N1^2+6*N1^2+12*N1-12*N1+6)*L1^2*x1^2+(4*N1^3-8*N1^2+4*N1^2+4*N1-8*N1+4)*L1^3*x1+(N1^2-2*N1+1)*L1^4)</t>
    <phoneticPr fontId="9"/>
  </si>
  <si>
    <t>Ex^4=(N1-1)^2*((N1^6+2*N1^5-N1^4-4*N1^3-N1^2+2*N1+1)*x1^4+(4*N1^5+4*N1^4-8*N1^3-8*N1^2+4*N1+4)*L1*x1^3+(6*N1^4-12*N1^2+6)*L1^2*x1^2+(4*N1^3-4*N1^2-4*N1+4)*L1^3*x1+(N1^2-2*N1+1)*L1^4)</t>
    <phoneticPr fontId="9"/>
  </si>
  <si>
    <t>第6項=(Ex^2)^2</t>
    <rPh sb="0" eb="1">
      <t>ダイ</t>
    </rPh>
    <rPh sb="2" eb="3">
      <t>コウ</t>
    </rPh>
    <phoneticPr fontId="9"/>
  </si>
  <si>
    <t>第6項=((N1-1)^2*((N1^2+2*N1+1)*x1^2+(2*N1+2)*L1*x1+L1^2))^2</t>
    <rPh sb="0" eb="1">
      <t>ダイ</t>
    </rPh>
    <rPh sb="2" eb="3">
      <t>コウ</t>
    </rPh>
    <phoneticPr fontId="9"/>
  </si>
  <si>
    <t>第6項=(N1-1)^4*((N1^2+2*N1+1)*x1^2+(2*N1+2)*L1*x1+L1^2)^2</t>
    <phoneticPr fontId="9"/>
  </si>
  <si>
    <t>第6項=(N1-1)^4*((N1^2+2*N1+1)^2*x1^4+2*((2*N1+2)*L1*x1+L1^2)*(N1^2+2*N1+1)*x1^2+((2*N1+2)*L1*x1+L1^2)^2)</t>
    <phoneticPr fontId="9"/>
  </si>
  <si>
    <t>第6項=(N1-1)^4*((N1^4+2*N1^2*(2*N1+1)+(2*N1+1)^2)*x1^4+2*(2*N1+2)*L1*x1*(N1^2+2*N1+1)*x1^2+2*L1^2*(N1^2+2*N1+1)*x1^2+(2*N1+2)^2*L1^2*x1^2+2*L1^2*(2*N1+2)*L1*x1+L1^4)</t>
    <phoneticPr fontId="9"/>
  </si>
  <si>
    <t>第6項=(N1-1)^4*((N1^4+4*N1^3+2*N1^2+4*N1^2+4*N1+1)*x1^4+(4*N1+4)*(N1^2+2*N1+1)*L1*x1^3+(2*N1^2+4*N1+2)*L1^2*x1^2+(4*N1^2+8*N1+4)*L1^2*x1^2+(4*N1+4)*L1^3*x1+L1^4)</t>
    <phoneticPr fontId="9"/>
  </si>
  <si>
    <t>第6項=(N1-1)^4*((N1^4+4*N1^3+6*N1^2+4*N1+1)*x1^4+(4*N1*(N1^2+2*N1+1)+4*(N1^2+2*N1+1))*L1*x1^3+(2*N1^2+4*N1+2+4*N1^2+8*N1+4)*L1^2*x1^2+(4*N1+4)*L1^3*x1+L1^4)</t>
    <phoneticPr fontId="9"/>
  </si>
  <si>
    <t>第6項=(N1-1)^4*((N1^4+4*N1^3+6*N1^2+4*N1+1)*x1^4+(4*N1^3+12*N1^2+12*N1+4)*L1*x1^3+(6*N1^2+12*N1+6)*L1^2*x1^2+(4*N1+4)*L1^3*x1+L1^4)</t>
    <phoneticPr fontId="9"/>
  </si>
  <si>
    <t>第6項=(N1-1)^2*(N1-1)^2*((N1^4+4*N1^3+6*N1^2+4*N1+1)*x1^4+(4*N1^3+12*N1^2+12*N1+4)*L1*x1^3+(6*N1^2+12*N1+6)*L1^2*x1^2+(4*N1+4)*L1^3*x1+L1^4)</t>
    <phoneticPr fontId="9"/>
  </si>
  <si>
    <t>第6項=(N1-1)^2*(N1^2-2*N1+1)*((N1^4+4*N1^3+6*N1^2+4*N1+1)*x1^4+(4*N1^3+12*N1^2+12*N1+4)*L1*x1^3+(6*N1^2+12*N1+6)*L1^2*x1^2+(4*N1+4)*L1^3*x1+L1^4)</t>
    <phoneticPr fontId="9"/>
  </si>
  <si>
    <t>第6項=(N1-1)^2*(((N1^2-2*N1+1)*N1^4+4*(N1^2-2*N1+1)*N1^3+6*(N1^2-2*N1+1)*N1^2+4*(N1^2-2*N1+1)*N1+(N1^2-2*N1+1))*x1^4+(4*(N1^2-2*N1+1)*N1^3+12*(N1^2-2*N1+1)*N1^2+12*(N1^2-2*N1+1)*N1+4*(N1^2-2*N1+1))*L1*x1^3+(6*(N1^2-2*N1+1)*N1^2+12*(N1^2-2*N1+1)*N1+6*(N1^2-2*N1+1))*L1^2*x1^2+(4*(N1^2-2*N1+1)*N1+4*(N1^2-2*N1+1))*L1^3*x1+(N1^2-2*N1+1)*L1^4)</t>
    <phoneticPr fontId="9"/>
  </si>
  <si>
    <t>第6項=(N1-1)^2*((N1^6-2*N1^5+N1^4+4*N1^5-8*N1^4+4*N1^3+6*N1^4-12*N1^3+6*N1^2+4*N1^3-8*N1^2+4*N1+N1^2-2*N1+1)*x1^4+(4*N1^5-8*N1^4+4*N1^3+12*N1^4-24*N1^3+12*N1^2+12*N1^3-24*N1^2+12*N1+4*N1^2-8*N1+4)*L1*x1^3+(6*N1^4-12*N1^3+6*N1^2+12*N1^3-24*N1^2+12*N1+6*N1^2-12*N1+6)*L1^2*x1^2+(4*N1^3-8*N1^2+4*N1+4*N1^2-8*N1+4)*L1^3*x1+(N1^2-2*N1+1)*L1^4)</t>
    <phoneticPr fontId="9"/>
  </si>
  <si>
    <t>第6項=(N1-1)^2*((N1^6-2*N1^5+4*N1^5+N1^4-8*N1^4+6*N1^4+4*N1^3-12*N1^3+4*N1^3+6*N1^2-8*N1^2+N1^2+4*N1-2*N1+1)*x1^4+(4*N1^5-8*N1^4+12*N1^4+4*N1^3-24*N1^3+12*N1^3+12*N1^2-24*N1^2+4*N1^2+12*N1-8*N1+4)*L1*x1^3+(6*N1^4-12*N1^3+12*N1^3+6*N1^2-24*N1^2+6*N1^2+12*N1-12*N1+6)*L1^2*x1^2+(4*N1^3-8*N1^2+4*N1^2+4*N1-8*N1+4)*L1^3*x1+(N1^2-2*N1+1)*L1^4)</t>
    <phoneticPr fontId="9"/>
  </si>
  <si>
    <t>第2項=(N1-1)^2*2*N1^2*(N1+1)*D1^2*((N1+1)*x1^2+2*L1*x1)</t>
    <phoneticPr fontId="9"/>
  </si>
  <si>
    <t>第2項=(N1-1)^2*(2*N1^2*(N1+1)^2*D1^2*x1^2+4*N1^2*(N1+1)*D1^2*L1*x1)</t>
    <phoneticPr fontId="9"/>
  </si>
  <si>
    <t>第2項=(N1-1)^2*(2*N1^2*(N1^2+2*N1+1)*D1^2*x1^2+(4*N1^3+4*N1^2)*D1^2*L1*x1)</t>
    <phoneticPr fontId="9"/>
  </si>
  <si>
    <t>第2項=(N1-1)^2*((2*N1^4+4*N1^3+2*N1^2)*D1^2*x1^2+(4*N1^3+4*N1^2)*D1^2*L1*x1)</t>
    <phoneticPr fontId="9"/>
  </si>
  <si>
    <t>D1^2=x1^2+2*L1*x1+L1^2</t>
    <phoneticPr fontId="9"/>
  </si>
  <si>
    <t>第2項=(N1-1)^2*((2*N1^4+4*N1^3+2*N1^2)*(x1^2+2*L1*x1+L1^2)*x1^2+(4*N1^3+4*N1^2)*(x1^2+2*L1*x1+L1^2)*L1*x1)</t>
    <phoneticPr fontId="9"/>
  </si>
  <si>
    <t>第2項=(N1-1)^2*((2*N1^4+4*N1^3+2*N1^2)*(x1^4+2*L1*x1^3+L1^2*x1^2)+(4*N1^3+4*N1^2)*(L1*x1^3+2*L1^2*x1^2+L1^3*x1))</t>
    <phoneticPr fontId="9"/>
  </si>
  <si>
    <t>第2項=(N1-1)^2*((2*N1^4+4*N1^3+2*N1^2)*x1^4+2*(2*N1^4+4*N1^3+2*N1^2)*L1*x1^3+(2*N1^4+4*N1^3+2*N1^2)*L1^2*x1^2+(4*N1^3+4*N1^2)*L1*x1^3+2*(4*N1^3+4*N1^2)*L1^2*x1^2+(4*N1^3+4*N1^2)*L1^3*x1)</t>
    <phoneticPr fontId="9"/>
  </si>
  <si>
    <t>第2項=(N1-1)^2*((2*N1^4+4*N1^3+2*N1^2)*x1^4+(4*N1^4+8*N1^3+4*N1^2)*L1*x1^3+(4*N1^3+4*N1^2)*L1*x1^3+(2*N1^4+4*N1^3+2*N1^2)*L1^2*x1^2+(8*N1^3+8*N1^2)*L1^2*x1^2+(4*N1^3+4*N1^2)*L1^3*x1)</t>
    <phoneticPr fontId="9"/>
  </si>
  <si>
    <t>第2項=(N1-1)^2*((2*N1^4+4*N1^3+2*N1^2)*x1^4+(4*N1^4+8*N1^3+4*N1^2+4*N1^3+4*N1^2)*L1*x1^3+(2*N1^4+4*N1^3+2*N1^2+8*N1^3+8*N1^2)*L1^2*x1^2+(4*N1^3+4*N1^2)*L1^3*x1)</t>
    <phoneticPr fontId="9"/>
  </si>
  <si>
    <t>第5項=-2*(N1^2+1)*D1^2*(N1-1)^2*((N1^2+2*N1+1)*x1^2+(2*N1+2)*L1*x1+L1^2)</t>
    <rPh sb="0" eb="1">
      <t>ダイ</t>
    </rPh>
    <rPh sb="2" eb="3">
      <t>コウ</t>
    </rPh>
    <phoneticPr fontId="9"/>
  </si>
  <si>
    <t>第5項=(N1-1)^2*(-2*N1^2-2)*D1^2*((N1^2+2*N1+1)*x1^2+(2*N1+2)*L1*x1+L1^2)</t>
    <rPh sb="0" eb="1">
      <t>ダイ</t>
    </rPh>
    <rPh sb="2" eb="3">
      <t>コウ</t>
    </rPh>
    <phoneticPr fontId="9"/>
  </si>
  <si>
    <t>第5項=(N1-1)^2*D1^2*((-2*N1^2-2)*(N1^2+2*N1+1)*x1^2+(-2*N1^2-2)*(2*N1+2)*L1*x1+(-2*N1^2-2)*L1^2)</t>
    <rPh sb="0" eb="1">
      <t>ダイ</t>
    </rPh>
    <rPh sb="2" eb="3">
      <t>コウ</t>
    </rPh>
    <phoneticPr fontId="9"/>
  </si>
  <si>
    <t>第5項=(N1-1)^2*D1^2*((-2*N1^2*(N1^2+2*N1+1)-2*(N1^2+2*N1+1))*x1^2+(-2*N1^2*(2*N1+2)-2*(2*N1+2))*L1*x1+(-2*N1^2-2)*L1^2)</t>
    <rPh sb="0" eb="1">
      <t>ダイ</t>
    </rPh>
    <rPh sb="2" eb="3">
      <t>コウ</t>
    </rPh>
    <phoneticPr fontId="9"/>
  </si>
  <si>
    <t>第5項=(N1-1)^2*D1^2*((-2*N1^4-4*N1^3-2*N1^2-2*N1^2-4*N1-2)*x1^2+(-4*N1^3-4*N1^2-4*N1-4)*L1*x1+(-2*N1^2-2)*L1^2)</t>
    <rPh sb="0" eb="1">
      <t>ダイ</t>
    </rPh>
    <rPh sb="2" eb="3">
      <t>コウ</t>
    </rPh>
    <phoneticPr fontId="9"/>
  </si>
  <si>
    <t>第5項=(N1-1)^2*(x1^2+2*L1*x1+L1^2)*((-2*N1^4-4*N1^3-4*N1^2-4*N1-2)*x1^2+(-4*N1^3-4*N1^2-4*N1-4)*L1*x1+(-2*N1^2-2)*L1^2)</t>
    <rPh sb="0" eb="1">
      <t>ダイ</t>
    </rPh>
    <rPh sb="2" eb="3">
      <t>コウ</t>
    </rPh>
    <phoneticPr fontId="9"/>
  </si>
  <si>
    <t>第5項=(N1-1)^2*((-2*N1^4-4*N1^3-4*N1^2-4*N1-2)*(x1^2+2*L1*x1+L1^2)*x1^2+(-4*N1^3-4*N1^2-4*N1-4)*(x1^2+2*L1*x1+L1^2)*L1*x1+(-2*N1^2-2)*(x1^2+2*L1*x1+L1^2)*L1^2)</t>
    <rPh sb="0" eb="1">
      <t>ダイ</t>
    </rPh>
    <rPh sb="2" eb="3">
      <t>コウ</t>
    </rPh>
    <phoneticPr fontId="9"/>
  </si>
  <si>
    <t>第5項=(N1-1)^2*((-2*N1^4-4*N1^3-4*N1^2-4*N1-2)*(x1^4+2*L1*x1^3+L1^2*x1^2)+(-4*N1^3-4*N1^2-4*N1-4)*(L1*x1^3+2*L1^2*x1^2+L1^3*x1)+(-2*N1^2-2)*(L1^2*x1^2+2*L1^3*x1+L1^4))</t>
    <rPh sb="0" eb="1">
      <t>ダイ</t>
    </rPh>
    <rPh sb="2" eb="3">
      <t>コウ</t>
    </rPh>
    <phoneticPr fontId="9"/>
  </si>
  <si>
    <t>第5項=(N1-1)^2*((-2*N1^4-4*N1^3-4*N1^2-4*N1-2)*x1^4+2*(-2*N1^4-4*N1^3-4*N1^2-4*N1-2)*L1*x1^3+(-2*N1^4-4*N1^3-4*N1^2-4*N1-2)*L1^2*x1^2+(-4*N1^3-4*N1^2-4*N1-4)*L1*x1^3+2*(-4*N1^3-4*N1^2-4*N1-4)*L1^2*x1^2+(-4*N1^3-4*N1^2-4*N1-4)*L1^3*x1+(-2*N1^2-2)*L1^2*x1^2+2*(-2*N1^2-2)*L1^3*x1+(-2*N1^2-2)*L1^4)</t>
    <rPh sb="0" eb="1">
      <t>ダイ</t>
    </rPh>
    <rPh sb="2" eb="3">
      <t>コウ</t>
    </rPh>
    <phoneticPr fontId="9"/>
  </si>
  <si>
    <t>第5項=(N1-1)^2*((-2*N1^4-4*N1^3-4*N1^2-4*N1-2)*x1^4+(-4*N1^4-8*N1^3-8*N1^2-8*N1-4)*L1*x1^3+(-4*N1^3-4*N1^2-4*N1-4)*L1*x1^3+(-2*N1^4-4*N1^3-4*N1^2-4*N1-2)*L1^2*x1^2+(-8*N1^3-8*N1^2-8*N1-8)*L1^2*x1^2+(-2*N1^2-2)*L1^2*x1^2+(-4*N1^3-4*N1^2-4*N1-4)*L1^3*x1+(-4*N1^2-4)*L1^3*x1+(-2*N1^2-2)*L1^4)</t>
    <rPh sb="0" eb="1">
      <t>ダイ</t>
    </rPh>
    <rPh sb="2" eb="3">
      <t>コウ</t>
    </rPh>
    <phoneticPr fontId="9"/>
  </si>
  <si>
    <t>第5項=(N1-1)^2*((-2*N1^4-4*N1^3-4*N1^2-4*N1-2)*x1^4+(-4*N1^4-8*N1^3-8*N1^2-8*N1-4-4*N1^3-4*N1^2-4*N1-4)*L1*x1^3+(-2*N1^4-4*N1^3-4*N1^2-4*N1-2-8*N1^3-8*N1^2-8*N1-8-2*N1^2-2)*L1^2*x1^2+(-4*N1^3-4*N1^2-4*N1-4-4*N1^2-4)*L1^3*x1+(-2*N1^2-2)*L1^4)</t>
    <rPh sb="0" eb="1">
      <t>ダイ</t>
    </rPh>
    <rPh sb="2" eb="3">
      <t>コウ</t>
    </rPh>
    <phoneticPr fontId="9"/>
  </si>
  <si>
    <t>Cx=(N1-1)*((N1+1)*x1^2+2*L1*x1)</t>
    <phoneticPr fontId="9"/>
  </si>
  <si>
    <t>第4項=-2*N1^2*Cx*(N1-1)^2*((N1^2+2*N1+1)*x1^2+(2*N1+2)*L1*x1+L1^2)</t>
    <rPh sb="0" eb="1">
      <t>ダイ</t>
    </rPh>
    <rPh sb="2" eb="3">
      <t>コウ</t>
    </rPh>
    <phoneticPr fontId="9"/>
  </si>
  <si>
    <t>第4項=(N1-1)^2*Cx*(-2*N1^2*(N1^2+2*N1+1)*x1^2-2*N1^2*(2*N1+2)*L1*x1-2*N1^2*L1^2)</t>
    <rPh sb="0" eb="1">
      <t>ダイ</t>
    </rPh>
    <rPh sb="2" eb="3">
      <t>コウ</t>
    </rPh>
    <phoneticPr fontId="9"/>
  </si>
  <si>
    <t>第4項=(N1-1)^2*Cx*((-2*N1^4-4*N1^3-2*N1^2)*x1^2+(-4*N1^3-4*N1^2)*L1*x1-2*N1^2*L1^2)</t>
    <rPh sb="0" eb="1">
      <t>ダイ</t>
    </rPh>
    <rPh sb="2" eb="3">
      <t>コウ</t>
    </rPh>
    <phoneticPr fontId="9"/>
  </si>
  <si>
    <t>第4項=(N1-1)^2*((N1^2-1)*x1^2+(2*N1-2)*L1*x1)*((-2*N1^4-4*N1^3-2*N1^2)*x1^2+(-4*N1^3-4*N1^2)*L1*x1-2*N1^2*L1^2)</t>
    <rPh sb="0" eb="1">
      <t>ダイ</t>
    </rPh>
    <rPh sb="2" eb="3">
      <t>コウ</t>
    </rPh>
    <phoneticPr fontId="9"/>
  </si>
  <si>
    <t>第6項=(N1-1)^2*((N1^6+2*N1^5-N1^4-4*N1^3-N1^2+2*N1+1)*x1^4+(4*N1^5+4*N1^4-8*N1^3-8*N1^2+4*N1+4)*L1*x1^3+(6*N1^4-12*N1^2+6)*L1^2*x1^2+(4*N1^3-4*N1^2-4*N1+4)*L1^3*x1+(N1^2-2*N1+1)*L1^4)</t>
    <phoneticPr fontId="9"/>
  </si>
  <si>
    <t>D1^4=(x1^2+2*L1*x1+L1^2)^2</t>
    <phoneticPr fontId="9"/>
  </si>
  <si>
    <t>D1^4=((x1^2+2*L1*x1)^2+2*L1^2*(x1^2+2*L1*x1)+L1^4)</t>
    <phoneticPr fontId="9"/>
  </si>
  <si>
    <t>D1^4=((x1^4+4*L1*x1^3+4*L1^2*x1^2)+(2*L1^2*x1^2+4*L1^3*x1)+L1^4)</t>
    <phoneticPr fontId="9"/>
  </si>
  <si>
    <t>D1^4=(x1^4+4*L1*x1^3+6*L1^2*x1^2+4*L1^3*x1+L1^4)</t>
    <phoneticPr fontId="9"/>
  </si>
  <si>
    <t>第3項=(N1-1)^2*(N1^2+2*N1+1)*(x1^4+4*L1*x1^3+6*L1^2*x1^2+4*L1^3*x1+L1^4)</t>
    <rPh sb="0" eb="1">
      <t>ダイ</t>
    </rPh>
    <rPh sb="2" eb="3">
      <t>コウ</t>
    </rPh>
    <phoneticPr fontId="9"/>
  </si>
  <si>
    <t>第3項=(N1-1)^2*((N1^2+2*N1+1)*x1^4+4*(N1^2+2*N1+1)*L1*x1^3+6*(N1^2+2*N1+1)*L1^2*x1^2+4*(N1^2+2*N1+1)*L1^3*x1+(N1^2+2*N1+1)*L1^4)</t>
    <rPh sb="0" eb="1">
      <t>ダイ</t>
    </rPh>
    <rPh sb="2" eb="3">
      <t>コウ</t>
    </rPh>
    <phoneticPr fontId="9"/>
  </si>
  <si>
    <t>第3項=(N1-1)^2*((N1^2+2*N1+1)*x1^4+(4*N1^2+8*N1+4)*L1*x1^3+(6*N1^2+12*N1+6)*L1^2*x1^2+(4*N1^2+8*N1+4)*L1^3*x1+(N1^2+2*N1+1)*L1^4)</t>
    <rPh sb="0" eb="1">
      <t>ダイ</t>
    </rPh>
    <rPh sb="2" eb="3">
      <t>コウ</t>
    </rPh>
    <phoneticPr fontId="9"/>
  </si>
  <si>
    <t>x1^3の項=(4*N1^5+4*N1^4)*L1*x1^3+(4*N1^4+12*N1^3+8*N1^2)*L1*x1^3+(4*N1^2+8*N1+4)*L1*x1^3+(-8*N1^5-8*N1^4+8*N1^3+8*N1^2)*L1*x1^3+(-4*N1^4-12*N1^3-12*N1^2-12*N1-8)*L1*x1^3+(4*N1^5+4*N1^4-8*N1^3-8*N1^2+4*N1+4)*L1*x1^3</t>
    <rPh sb="5" eb="6">
      <t>コウ</t>
    </rPh>
    <phoneticPr fontId="9"/>
  </si>
  <si>
    <t>x1^3の項=(4*N1^5+4*N1^4+4*N1^4+12*N1^3+8*N1^2+4*N1^2+8*N1+4-8*N1^5-8*N1^4+8*N1^3+8*N1^2-4*N1^4-12*N1^3-12*N1^2-12*N1-8+4*N1^5+4*N1^4-8*N1^3-8*N1^2+4*N1+4)*L1*x1^3</t>
    <rPh sb="5" eb="6">
      <t>コウ</t>
    </rPh>
    <phoneticPr fontId="9"/>
  </si>
  <si>
    <t>x1^3の項=(4*N1^5-8*N1^5+4*N1^5+4*N1^4+4*N1^4-8*N1^4-4*N1^4+4*N1^4+12*N1^3-12*N1^3+8*N1^3-8*N1^3+8*N1^2+4*N1^2+8*N1^2-12*N1^2-8*N1^2+8*N1-12*N1+4*N1+4-8+4)*L1*x1^3</t>
    <rPh sb="5" eb="6">
      <t>コウ</t>
    </rPh>
    <phoneticPr fontId="9"/>
  </si>
  <si>
    <t>x1^3の項=((4-8+4)*N1^5+(4+4-8-4+4)*N1^4+(12-12+8-8)*N1^3+(8+4+8-12-8)*N1^2+(8-12+4)*N1+(4-8+4))*L1*x1^3</t>
    <rPh sb="5" eb="6">
      <t>コウ</t>
    </rPh>
    <phoneticPr fontId="9"/>
  </si>
  <si>
    <t>x1^3の項=0</t>
    <rPh sb="5" eb="6">
      <t>コウ</t>
    </rPh>
    <phoneticPr fontId="9"/>
  </si>
  <si>
    <t>第1項=(N1-1)^2*((N1^6+2*N1^5+N1^4)*x1^4+(4*N1^5+4*N1^4)*L1*x1^3+4*N1^4*L1^2*x1^2)</t>
    <phoneticPr fontId="9"/>
  </si>
  <si>
    <t>第2項=(N1-1)^2*((2*N1^4+4*N1^3+2*N1^2)*x1^4+(4*N1^4+12*N1^3+8*N1^2)*L1*x1^3+(2*N1^4+12*N1^3+10*N1^2)*L1^2*x1^2+(4*N1^3+4*N1^2)*L1^3*x1)</t>
    <phoneticPr fontId="9"/>
  </si>
  <si>
    <t>Cx^2=(N1-1)^2*((N1^2+2*N1+1)*x1^4+(4*N1+4)*L1*x1^3+4*L1^2*x1^2)</t>
    <phoneticPr fontId="9"/>
  </si>
  <si>
    <t>第1項=N1^4*(N1-1)^2*((N1^2+2*N1+1)*x1^4+(4*N1+4)*L1*x1^3+4*L1^2*x1^2)</t>
    <rPh sb="0" eb="1">
      <t>ダイ</t>
    </rPh>
    <rPh sb="2" eb="3">
      <t>コウ</t>
    </rPh>
    <phoneticPr fontId="9"/>
  </si>
  <si>
    <t>k1=-N1^2</t>
    <phoneticPr fontId="9"/>
  </si>
  <si>
    <t>Cx=(N1^2-1)*x1^2+(2*N1-2)*L1*x1</t>
    <phoneticPr fontId="9"/>
  </si>
  <si>
    <t>第4項=(N1-1)^2*((-2*N1^4-4*N1^3-2*N1^2)*((N1^2-1)*x1^2+(2*N1-2)*L1*x1)*x1^2+(-4*N1^3-4*N1^2)*((N1^2-1)*x1^2+(2*N1-2)*L1*x1)*L1*x1-2*N1^2*((N1^2-1)*x1^2+(2*N1-2)*L1*x1)*L1^2)</t>
    <rPh sb="0" eb="1">
      <t>ダイ</t>
    </rPh>
    <rPh sb="2" eb="3">
      <t>コウ</t>
    </rPh>
    <phoneticPr fontId="9"/>
  </si>
  <si>
    <t>第4項=(N1-1)^2*((-2*N1^4-4*N1^3-2*N1^2)*((N1^2-1)*x1^4+(2*N1-2)*L1*x1^3)+(-4*N1^3-4*N1^2)*((N1^2-1)*L1*x1^3+(2*N1-2)*L1^2*x1^2)-2*N1^2*((N1^2-1)*L1^2*x1^2+(2*N1-2)*L1^3*x1))</t>
    <rPh sb="0" eb="1">
      <t>ダイ</t>
    </rPh>
    <rPh sb="2" eb="3">
      <t>コウ</t>
    </rPh>
    <phoneticPr fontId="9"/>
  </si>
  <si>
    <t>第4項=(N1-1)^2*((-2*N1^4-4*N1^3-2*N1^2)*(N1^2-1)*x1^4+(-2*N1^4-4*N1^3-2*N1^2)*(2*N1-2)*L1*x1^3+(-4*N1^3-4*N1^2)*(N1^2-1)*L1*x1^3+(-4*N1^3-4*N1^2)*(2*N1-2)*L1^2*x1^2-2*N1^2*(N1^2-1)*L1^2*x1^2-2*N1^2*(2*N1-2)*L1^3*x1)</t>
    <rPh sb="0" eb="1">
      <t>ダイ</t>
    </rPh>
    <rPh sb="2" eb="3">
      <t>コウ</t>
    </rPh>
    <phoneticPr fontId="9"/>
  </si>
  <si>
    <t>第4項=(N1-1)^2*((-2*N1^4*(N1^2-1)-4*N1^3*(N1^2-1)-2*N1^2*(N1^2-1))*x1^4+(-2*N1^4*(2*N1-2)-4*N1^3*(2*N1-2)-2*N1^2*(2*N1-2))*L1*x1^3+(-4*N1^3*(N1^2-1)-4*N1^2*(N1^2-1))*L1*x1^3+(-4*N1^3*(2*N1-2)-4*N1^2*(2*N1-2))*L1^2*x1^2+(-2*N1^4+2*N1^2)*L1^2*x1^2+(-4*N1^3+4*N1^2)*L1^3*x1)</t>
    <rPh sb="0" eb="1">
      <t>ダイ</t>
    </rPh>
    <rPh sb="2" eb="3">
      <t>コウ</t>
    </rPh>
    <phoneticPr fontId="9"/>
  </si>
  <si>
    <t>第4項=(N1-1)^2*((-2*N1^6+2*N1^4-4*N1^5+4*N1^3-2*N1^4+2*N1^2)*x1^4+(-4*N1^5+4*N1^4-8*N1^4+8*N1^3-4*N1^3+4*N1^2)*L1*x1^3+(-4*N1^5+4*N1^3-4*N1^4+4*N1^2)*L1*x1^3+(-8*N1^4+8*N1^3-8*N1^3+8*N1^2)*L1^2*x1^2+(-2*N1^4+2*N1^2)*L1^2*x1^2+(-4*N1^3+4*N1^2)*L1^3*x1)</t>
    <rPh sb="0" eb="1">
      <t>ダイ</t>
    </rPh>
    <rPh sb="2" eb="3">
      <t>コウ</t>
    </rPh>
    <phoneticPr fontId="9"/>
  </si>
  <si>
    <t>第4項=(N1-1)^2*((-2*N1^6+2*N1^4-4*N1^5+4*N1^3-2*N1^4+2*N1^2)*x1^4+(-4*N1^5+4*N1^4-8*N1^4+8*N1^3-4*N1^3+4*N1^2-4*N1^5+4*N1^3-4*N1^4+4*N1^2)*L1*x1^3+(-8*N1^4+8*N1^3-8*N1^3+8*N1^2-2*N1^4+2*N1^2)*L1^2*x1^2+(-4*N1^3+4*N1^2)*L1^3*x1)</t>
    <rPh sb="0" eb="1">
      <t>ダイ</t>
    </rPh>
    <rPh sb="2" eb="3">
      <t>コウ</t>
    </rPh>
    <phoneticPr fontId="9"/>
  </si>
  <si>
    <t>第4項=(N1-1)^2*((-2*N1^6-4*N1^5+4*N1^3+2*N1^2)*x1^4+(-8*N1^5-8*N1^4+8*N1^3+8*N1^2)*L1*x1^3+(-10*N1^4+10*N1^2)*L1^2*x1^2+(-4*N1^3+4*N1^2)*L1^3*x1)</t>
    <rPh sb="0" eb="1">
      <t>ダイ</t>
    </rPh>
    <rPh sb="2" eb="3">
      <t>コウ</t>
    </rPh>
    <phoneticPr fontId="9"/>
  </si>
  <si>
    <t>x1^2の項=4*N1^4*L1^2*x1^2+(2*N1^4+12*N1^3+10*N1^2)*L1^2*x1^2+(6*N1^2+12*N1+6)*L1^2*x1^2+(-10*N1^4+10*N1^2)*L1^2*x1^2+(-2*N1^4-12*N1^3-14*N1^2-12*N1-12)*L1^2*x1^2+(6*N1^4-12*N1^2+6)*L1^2*x1^2</t>
    <rPh sb="5" eb="6">
      <t>コウ</t>
    </rPh>
    <phoneticPr fontId="9"/>
  </si>
  <si>
    <t>x1^2の項=(4*N1^4+2*N1^4+12*N1^3+10*N1^2+6*N1^2+12*N1+6-10*N1^4+10*N1^2-2*N1^4-12*N1^3-14*N1^2-12*N1-12+6*N1^4-12*N1^2+6)*L1^2*x1^2</t>
    <rPh sb="5" eb="6">
      <t>コウ</t>
    </rPh>
    <phoneticPr fontId="9"/>
  </si>
  <si>
    <t>x1^2の項=(4*N1^4+2*N1^4-10*N1^4-2*N1^4+6*N1^4+12*N1^3-12*N1^3+10*N1^2+6*N1^2+10*N1^2-14*N1^2-12*N1^2+12*N1-12*N1+6-12+6)*L1^2*x1^2</t>
    <rPh sb="5" eb="6">
      <t>コウ</t>
    </rPh>
    <phoneticPr fontId="9"/>
  </si>
  <si>
    <t>x1^2の項=((4+2-10-2+6)*N1^4+(12-12)*N1^3+(10+6+10-14-12)*N1^2+(12-12)*N1+(6-12+6))*L1^2*x1^2</t>
    <rPh sb="5" eb="6">
      <t>コウ</t>
    </rPh>
    <phoneticPr fontId="9"/>
  </si>
  <si>
    <t>x1^2の項=0</t>
    <rPh sb="5" eb="6">
      <t>コウ</t>
    </rPh>
    <phoneticPr fontId="9"/>
  </si>
  <si>
    <t>Cx=KK*x1^2+2*r1*x1</t>
    <phoneticPr fontId="9"/>
  </si>
  <si>
    <t>別の経路を通ると像点に集光するとは限らない。</t>
  </si>
  <si>
    <t>ここまでで求めた逆算式は、1本の光線からr1,k1を逆算するもので、逆算したr1,k1を使ったとしても同じ点から出た光が</t>
    <rPh sb="5" eb="6">
      <t>モト</t>
    </rPh>
    <rPh sb="8" eb="10">
      <t>ギャクサン</t>
    </rPh>
    <rPh sb="10" eb="11">
      <t>シキ</t>
    </rPh>
    <rPh sb="14" eb="15">
      <t>ホン</t>
    </rPh>
    <rPh sb="16" eb="18">
      <t>コウセン</t>
    </rPh>
    <rPh sb="26" eb="28">
      <t>ギャクサン</t>
    </rPh>
    <rPh sb="34" eb="36">
      <t>ギャクサン</t>
    </rPh>
    <rPh sb="44" eb="45">
      <t>ツカ</t>
    </rPh>
    <rPh sb="51" eb="52">
      <t>オナ</t>
    </rPh>
    <rPh sb="53" eb="54">
      <t>テン</t>
    </rPh>
    <rPh sb="56" eb="57">
      <t>デ</t>
    </rPh>
    <rPh sb="58" eb="59">
      <t>ヒカリ</t>
    </rPh>
    <phoneticPr fontId="9"/>
  </si>
  <si>
    <t>出射光の傾きm2を求めることができるが、逆にm1とm2からdy(y)/dyを求める式を導く。</t>
    <rPh sb="0" eb="2">
      <t>シュッシャ</t>
    </rPh>
    <rPh sb="2" eb="3">
      <t>コウ</t>
    </rPh>
    <rPh sb="4" eb="5">
      <t>カタム</t>
    </rPh>
    <rPh sb="9" eb="10">
      <t>モト</t>
    </rPh>
    <phoneticPr fontId="9"/>
  </si>
  <si>
    <t>Cx-Ex^2=KK*x1^2+2*r1*x1-(r1+KK*x1)^2</t>
    <phoneticPr fontId="9"/>
  </si>
  <si>
    <t>Cx-Ex^2=KK*x1^2+2*r1*x1-(r1^2+2*r1*KK*x1+KK^2*x1^2)</t>
    <phoneticPr fontId="9"/>
  </si>
  <si>
    <t>となる。Lz(0)=0とすると界面が1つの場合(i=0)にも使える。</t>
    <rPh sb="15" eb="17">
      <t>カイメン</t>
    </rPh>
    <rPh sb="21" eb="23">
      <t>バアイ</t>
    </rPh>
    <rPh sb="30" eb="31">
      <t>ツカ</t>
    </rPh>
    <phoneticPr fontId="9"/>
  </si>
  <si>
    <t>G1の2次方程式を解くと</t>
    <rPh sb="4" eb="5">
      <t>ジ</t>
    </rPh>
    <rPh sb="5" eb="8">
      <t>ホウテイシキ</t>
    </rPh>
    <rPh sb="9" eb="10">
      <t>ト</t>
    </rPh>
    <phoneticPr fontId="9"/>
  </si>
  <si>
    <t>倍率の式から逆算すると曲率半径は、</t>
    <rPh sb="0" eb="2">
      <t>バイリツ</t>
    </rPh>
    <rPh sb="3" eb="4">
      <t>シキ</t>
    </rPh>
    <rPh sb="6" eb="8">
      <t>ギャクサン</t>
    </rPh>
    <rPh sb="11" eb="13">
      <t>キョクリツ</t>
    </rPh>
    <rPh sb="13" eb="15">
      <t>ハンケイ</t>
    </rPh>
    <phoneticPr fontId="9"/>
  </si>
  <si>
    <r>
      <t>KK=-(k1+1)　</t>
    </r>
    <r>
      <rPr>
        <sz val="10"/>
        <rFont val="ＭＳ Ｐゴシック"/>
        <family val="3"/>
        <charset val="128"/>
      </rPr>
      <t>とすると</t>
    </r>
    <phoneticPr fontId="9"/>
  </si>
  <si>
    <t>これを使ってG1^2をxの関数にすると</t>
    <rPh sb="3" eb="4">
      <t>ツカ</t>
    </rPh>
    <rPh sb="13" eb="15">
      <t>カンスウ</t>
    </rPh>
    <phoneticPr fontId="9"/>
  </si>
  <si>
    <t>ここで、以後の計算で使用する形状に関する変数を導いておく。</t>
    <rPh sb="4" eb="6">
      <t>イゴ</t>
    </rPh>
    <rPh sb="7" eb="9">
      <t>ケイサン</t>
    </rPh>
    <rPh sb="10" eb="12">
      <t>シヨウ</t>
    </rPh>
    <rPh sb="14" eb="16">
      <t>ケイジョウ</t>
    </rPh>
    <rPh sb="17" eb="18">
      <t>カン</t>
    </rPh>
    <rPh sb="20" eb="22">
      <t>ヘンスウ</t>
    </rPh>
    <rPh sb="23" eb="24">
      <t>ミチビ</t>
    </rPh>
    <phoneticPr fontId="9"/>
  </si>
  <si>
    <t>円錐曲面の界面の式からx1,y1の関係は</t>
    <rPh sb="0" eb="2">
      <t>エンスイ</t>
    </rPh>
    <rPh sb="2" eb="4">
      <t>キョクメン</t>
    </rPh>
    <rPh sb="5" eb="7">
      <t>カイメン</t>
    </rPh>
    <rPh sb="8" eb="9">
      <t>シキ</t>
    </rPh>
    <rPh sb="17" eb="19">
      <t>カンケイ</t>
    </rPh>
    <phoneticPr fontId="9"/>
  </si>
  <si>
    <t>G1^2=Cx/Ex^2　を用いると</t>
    <rPh sb="14" eb="15">
      <t>モチ</t>
    </rPh>
    <phoneticPr fontId="9"/>
  </si>
  <si>
    <t>(D1+Dz)*(Cx-Ex^2)=±2*(Cx-D1*Dz)*Ex</t>
    <phoneticPr fontId="9"/>
  </si>
  <si>
    <t>(Cx-Ex^2)にCx,Exを代入すると</t>
    <rPh sb="16" eb="18">
      <t>ダイニュウ</t>
    </rPh>
    <phoneticPr fontId="9"/>
  </si>
  <si>
    <t>鏡面が複数並んでいる場合</t>
    <rPh sb="0" eb="2">
      <t>キョウメン</t>
    </rPh>
    <rPh sb="3" eb="5">
      <t>フクスウ</t>
    </rPh>
    <rPh sb="5" eb="6">
      <t>ナラ</t>
    </rPh>
    <rPh sb="10" eb="12">
      <t>バアイ</t>
    </rPh>
    <phoneticPr fontId="9"/>
  </si>
  <si>
    <t>求め方としては、上で求めたG1の逆算式が、x1によらずに成り立つようなk1を探す。</t>
    <rPh sb="0" eb="1">
      <t>モト</t>
    </rPh>
    <rPh sb="2" eb="3">
      <t>カタ</t>
    </rPh>
    <rPh sb="8" eb="9">
      <t>ウエ</t>
    </rPh>
    <rPh sb="10" eb="11">
      <t>モト</t>
    </rPh>
    <rPh sb="16" eb="18">
      <t>ギャクサン</t>
    </rPh>
    <rPh sb="18" eb="19">
      <t>シキ</t>
    </rPh>
    <rPh sb="28" eb="29">
      <t>ナ</t>
    </rPh>
    <rPh sb="30" eb="31">
      <t>タ</t>
    </rPh>
    <rPh sb="38" eb="39">
      <t>サガ</t>
    </rPh>
    <phoneticPr fontId="9"/>
  </si>
  <si>
    <t>y1=m1*D1の両辺を2乗すると、y1^2=Cxであるから</t>
    <rPh sb="9" eb="11">
      <t>リョウヘン</t>
    </rPh>
    <rPh sb="13" eb="14">
      <t>ジョウ</t>
    </rPh>
    <phoneticPr fontId="9"/>
  </si>
  <si>
    <t>これらを、上の鏡面での逆算計算中のm1,m2とG1の関係式に代入する</t>
    <rPh sb="5" eb="6">
      <t>ウエ</t>
    </rPh>
    <rPh sb="7" eb="9">
      <t>キョウメン</t>
    </rPh>
    <rPh sb="11" eb="13">
      <t>ギャクサン</t>
    </rPh>
    <rPh sb="13" eb="15">
      <t>ケイサン</t>
    </rPh>
    <rPh sb="15" eb="16">
      <t>チュウ</t>
    </rPh>
    <rPh sb="26" eb="28">
      <t>カンケイ</t>
    </rPh>
    <rPh sb="28" eb="29">
      <t>シキ</t>
    </rPh>
    <rPh sb="30" eb="32">
      <t>ダイニュウ</t>
    </rPh>
    <phoneticPr fontId="9"/>
  </si>
  <si>
    <t>N1=n2/n1として</t>
    <phoneticPr fontId="9"/>
  </si>
  <si>
    <t>屈折の場合の逆算で求めた式</t>
    <rPh sb="0" eb="2">
      <t>クッセツ</t>
    </rPh>
    <rPh sb="3" eb="5">
      <t>バアイ</t>
    </rPh>
    <rPh sb="6" eb="8">
      <t>ギャクサン</t>
    </rPh>
    <rPh sb="9" eb="10">
      <t>モト</t>
    </rPh>
    <rPh sb="12" eb="13">
      <t>シキ</t>
    </rPh>
    <phoneticPr fontId="9"/>
  </si>
  <si>
    <t>mw1は</t>
    <phoneticPr fontId="9"/>
  </si>
  <si>
    <t>これを代入して</t>
    <rPh sb="3" eb="5">
      <t>ダイニュウ</t>
    </rPh>
    <phoneticPr fontId="9"/>
  </si>
  <si>
    <t>そこで、まずx1の1次と0次の項についてのみ計算し、解の可能性のあるものを探す。</t>
    <rPh sb="10" eb="11">
      <t>ジ</t>
    </rPh>
    <rPh sb="13" eb="14">
      <t>ジ</t>
    </rPh>
    <rPh sb="15" eb="16">
      <t>コウ</t>
    </rPh>
    <rPh sb="22" eb="24">
      <t>ケイサン</t>
    </rPh>
    <rPh sb="26" eb="27">
      <t>カイ</t>
    </rPh>
    <rPh sb="28" eb="31">
      <t>カノウセイ</t>
    </rPh>
    <rPh sb="37" eb="38">
      <t>サガ</t>
    </rPh>
    <phoneticPr fontId="9"/>
  </si>
  <si>
    <t>x1の1次と0次の項のみを使用して計算し、計算途中でx1の2次以上の項が出てきた場合はそれも省略する。</t>
    <rPh sb="4" eb="5">
      <t>ジ</t>
    </rPh>
    <rPh sb="7" eb="8">
      <t>ジ</t>
    </rPh>
    <rPh sb="9" eb="10">
      <t>コウ</t>
    </rPh>
    <rPh sb="13" eb="15">
      <t>シヨウ</t>
    </rPh>
    <rPh sb="17" eb="19">
      <t>ケイサン</t>
    </rPh>
    <rPh sb="21" eb="23">
      <t>ケイサン</t>
    </rPh>
    <rPh sb="23" eb="25">
      <t>トチュウ</t>
    </rPh>
    <rPh sb="30" eb="33">
      <t>ジイジョウ</t>
    </rPh>
    <rPh sb="34" eb="35">
      <t>コウ</t>
    </rPh>
    <rPh sb="36" eb="37">
      <t>デ</t>
    </rPh>
    <rPh sb="40" eb="42">
      <t>バアイ</t>
    </rPh>
    <rPh sb="46" eb="48">
      <t>ショウリャク</t>
    </rPh>
    <phoneticPr fontId="9"/>
  </si>
  <si>
    <t>Ex^2=2*KK*(N1-1)*L1*x1+(N1-1)^2*L1^2</t>
    <phoneticPr fontId="9"/>
  </si>
  <si>
    <t>Ex^4=4*KK*(N1-1)^3*L1^3*x1+(N1-1)^4*L1^4</t>
    <phoneticPr fontId="9"/>
  </si>
  <si>
    <t>これらを代入して</t>
    <rPh sb="4" eb="6">
      <t>ダイニュウ</t>
    </rPh>
    <phoneticPr fontId="9"/>
  </si>
  <si>
    <t>N1^2-1-KK=0</t>
    <phoneticPr fontId="9"/>
  </si>
  <si>
    <t>N1^2-1+(k1+1)=0</t>
    <phoneticPr fontId="9"/>
  </si>
  <si>
    <t>N1^2+k1=0</t>
    <phoneticPr fontId="9"/>
  </si>
  <si>
    <t>N1=n2/n1 であるから</t>
    <phoneticPr fontId="9"/>
  </si>
  <si>
    <t>これより、x1の0次の項は常に0であり、x1の1次の項が0になる条件は</t>
    <rPh sb="9" eb="10">
      <t>ジ</t>
    </rPh>
    <rPh sb="11" eb="12">
      <t>コウ</t>
    </rPh>
    <rPh sb="13" eb="14">
      <t>ツネ</t>
    </rPh>
    <rPh sb="24" eb="25">
      <t>ジ</t>
    </rPh>
    <rPh sb="26" eb="27">
      <t>コウ</t>
    </rPh>
    <rPh sb="32" eb="34">
      <t>ジョウケン</t>
    </rPh>
    <phoneticPr fontId="9"/>
  </si>
  <si>
    <t>であることがわかる。KK=-(k1+1)　を代入して</t>
    <rPh sb="22" eb="24">
      <t>ダイニュウ</t>
    </rPh>
    <phoneticPr fontId="9"/>
  </si>
  <si>
    <t>KK=N1^2-1</t>
    <phoneticPr fontId="9"/>
  </si>
  <si>
    <t>Cx=KK*x1^2+2*r1*x1</t>
  </si>
  <si>
    <t>r1=(N1-1)*L1</t>
    <phoneticPr fontId="9"/>
  </si>
  <si>
    <t>r1=(N1-1)*L1 かつ k1=-N1^2 の場合の各変数を調べると</t>
    <rPh sb="26" eb="28">
      <t>バアイ</t>
    </rPh>
    <rPh sb="29" eb="32">
      <t>カクヘンスウ</t>
    </rPh>
    <rPh sb="33" eb="34">
      <t>シラ</t>
    </rPh>
    <phoneticPr fontId="9"/>
  </si>
  <si>
    <t>Ex=(N1^2-1)*x1+(N1-1)*L1</t>
    <phoneticPr fontId="9"/>
  </si>
  <si>
    <t>Ex=(N1+1)*(N1-1)*x1+(N1-1)*L1</t>
    <phoneticPr fontId="9"/>
  </si>
  <si>
    <t>これらを代入するが、式が長くなるので各項ごとに分けて計算する。</t>
    <rPh sb="4" eb="6">
      <t>ダイニュウ</t>
    </rPh>
    <rPh sb="10" eb="11">
      <t>シキ</t>
    </rPh>
    <rPh sb="12" eb="13">
      <t>ナガ</t>
    </rPh>
    <rPh sb="18" eb="20">
      <t>カクコウ</t>
    </rPh>
    <rPh sb="23" eb="24">
      <t>ワ</t>
    </rPh>
    <rPh sb="26" eb="28">
      <t>ケイサン</t>
    </rPh>
    <phoneticPr fontId="9"/>
  </si>
  <si>
    <t>より</t>
    <phoneticPr fontId="9"/>
  </si>
  <si>
    <t>N1^4*Cx^2+2*N1^2*(N1+1)*(N1-1)*D1^2*Cx+(N1+1)^2*(N1-1)^2*D1^4-2*N1^2*Cx*Ex^2-2*(N1^2+1)*D1^2*Ex^2+Ex^4=0</t>
  </si>
  <si>
    <t>Cx=2*(N1-1)*L1*x1</t>
    <phoneticPr fontId="9"/>
  </si>
  <si>
    <t>D1^4=(4*L1*x1+L1^2)*L1^2</t>
    <phoneticPr fontId="9"/>
  </si>
  <si>
    <t>Ex^2=(N1-1)*(2*KK*x1+(N1-1)*L1)*L1</t>
    <phoneticPr fontId="9"/>
  </si>
  <si>
    <t>D1^2=2*L1*x1+L1^2</t>
    <phoneticPr fontId="9"/>
  </si>
  <si>
    <t>D1^2=(2*x1+L1)*L1</t>
    <phoneticPr fontId="9"/>
  </si>
  <si>
    <t>Ex^4=(N1-1)*(4*KK*(N1-1)^2*L1*x1+(N1-1)^3*L1^2)*L1^2</t>
    <phoneticPr fontId="9"/>
  </si>
  <si>
    <t>2*N1^2*(N1+1)*(N1-1)*(2*x1+L1)*L1*2*(N1-1)*L1*x1+(N1+1)^2*(N1-1)^2*(4*L1*x1+L1^2)*L1^2-2*N1^2*2*(N1-1)*L1*x1*(N1-1)*(2*KK*x1+(N1-1)*L1)*L1-2*(N1^2+1)*(2*x1+L1)*L1*(N1-1)*(2*KK*x1+(N1-1)*L1)*L1+(N1-1)*(4*KK*(N1-1)^2*L1*x1+(N1-1)^3*L1^2)*L1^2=0</t>
    <phoneticPr fontId="9"/>
  </si>
  <si>
    <t>4*N1^2*(N1+1)*(N1-1)^2*(2*x1+L1)*L1^2*x1+(N1+1)^2*(N1-1)^2*(4*L1*x1+L1^2)*L1^2-4*N1^2*(N1-1)^2*(2*KK*x1+(N1-1)*L1)*L1^2*x1-2*(N1-1)*(N1^2+1)*(2*x1+L1)*(2*KK*x1+(N1-1)*L1)*L1^2+(N1-1)*(4*KK*(N1-1)^2*L1*x1+(N1-1)^3*L1^2)*L1^2=0</t>
    <phoneticPr fontId="9"/>
  </si>
  <si>
    <t>4*N1^2*(N1+1)*(N1-1)*(2*x1+L1)*x1+(N1+1)^2*(N1-1)*(4*L1*x1+L1^2)-4*N1^2*(N1-1)*(2*KK*x1+(N1-1)*L1)*x1-2*(N1^2+1)*(2*x1+L1)*(2*KK*x1+(N1-1)*L1)+4*KK*(N1-1)^2*L1*x1+(N1-1)^3*L1^2=0</t>
    <phoneticPr fontId="9"/>
  </si>
  <si>
    <t>4*N1^2*(N1^2-1)*L1*x1+(N1^2+2*N1+1)*(N1-1)*(4*L1*x1+L1^2)+(-4*N1^3+4*N1^2)*(N1-1)*L1*x1+(-2*N1^2-2)*(2*x1*(2*KK*x1+(N1-1)*L1)+L1*(2*KK*x1+(N1-1)*L1))+4*KK*(N1^2-2*N1+1)*L1*x1+(N1^3-3*N1^2+3*N1-1)*L1^2=0</t>
    <phoneticPr fontId="9"/>
  </si>
  <si>
    <t>(4*N1^4-4*N1^2)*L1*x1+((N1^2+2*N1+1)*N1-(N1^2+2*N1+1))*(4*L1*x1+L1^2)+((-4*N1^3+4*N1^2)*N1-(-4*N1^3+4*N1^2))*L1*x1+(-2*N1^2-2)*(2*(N1-1)*L1*x1+2*KK*L1*x1+(N1-1)*L1^2)+(4*KK*N1^2-8*KK*N1+4*KK)*L1*x1+(N1^3-3*N1^2+3*N1-1)*L1^2=0</t>
    <phoneticPr fontId="9"/>
  </si>
  <si>
    <t>(4*N1^4-4*N1^2)*L1*x1+(N1^3+2*N1^2+N1-N1^2-2*N1-1)*(4*L1*x1+L1^2)+(-4*N1^4+4*N1^3+4*N1^3-4*N1^2)*L1*x1+(-2*N1^2-2)*((2*N1-2+2*KK)*L1*x1+(N1-1)*L1^2)+(4*KK*N1^2-8*KK*N1+4*KK)*L1*x1+(N1^3-3*N1^2+3*N1-1)*L1^2=0</t>
    <phoneticPr fontId="9"/>
  </si>
  <si>
    <t>(4*N1^4-4*N1^2)*L1*x1+(N1^3+N1^2-N1-1)*(4*L1*x1+L1^2)+(-4*N1^4+8*N1^3-4*N1^2)*L1*x1+(-2*N1^2-2)*(2*N1-2+2*KK)*L1*x1+(-2*N1^2-2)*(N1-1)*L1^2+(4*KK*N1^2-8*KK*N1+4*KK)*L1*x1+(N1^3-3*N1^2+3*N1-1)*L1^2=0</t>
    <phoneticPr fontId="9"/>
  </si>
  <si>
    <t>(4*N1^4-4*N1^2)*L1*x1+4*(N1^3+N1^2-N1-1)*L1*x1+(N1^3+N1^2-N1-1)*L1^2+(-4*N1^4+8*N1^3-4*N1^2)*L1*x1+(2*(-2*N1^2-2)*N1-2*(-2*N1^2-2)+2*(-2*N1^2-2)*KK)*L1*x1+(-2*N1^2-2)*(N1-1)*L1^2+(4*KK*N1^2-8*KK*N1+4*KK)*L1*x1+(N1^3-3*N1^2+3*N1-1)*L1^2=0</t>
    <phoneticPr fontId="9"/>
  </si>
  <si>
    <t>(4*N1^4-4*N1^2)*L1*x1+4*(N1^3+N1^2-N1-1)*L1*x1+(N1^3+N1^2-N1-1)*L1^2+(-4*N1^4+8*N1^3-4*N1^2)*L1*x1+(-4*N1^3-4*N1+4*N1^2+4-4*KK*N1^2-4*KK)*L1*x1+((-2*N1^2-2)*N1-(-2*N1^2-2))*L1^2+(4*KK*N1^2-8*KK*N1+4*KK)*L1*x1+(N1^3-3*N1^2+3*N1-1)*L1^2=0</t>
    <phoneticPr fontId="9"/>
  </si>
  <si>
    <t>(4*N1^4-4*N1^2)*L1*x1+(4*N1^3+4*N1^2-4*N1-4)*L1*x1+(N1^3+N1^2-N1-1)*L1^2+(-4*N1^4+8*N1^3-4*N1^2)*L1*x1+(-4*N1^3+4*N1^2-4*N1+4-4*KK*N1^2-4*KK)*L1*x1+(-2*N1^3+2*N1^2-2*N1+2)*L1^2+(4*KK*N1^2-8*KK*N1+4*KK)*L1*x1+(N1^3-3*N1^2+3*N1-1)*L1^2=0</t>
    <phoneticPr fontId="9"/>
  </si>
  <si>
    <t>(4*N1^4-4*N1^2)*L1*x1+(4*N1^3+4*N1^2-4*N1-4)*L1*x1+(-4*N1^4+8*N1^3-4*N1^2)*L1*x1+(-4*N1^3+4*N1^2-4*N1+4-4*KK*N1^2-4*KK)*L1*x1+(4*KK*N1^2-8*KK*N1+4*KK)*L1*x1+(N1^3+N1^2-N1-1)*L1^2+(-2*N1^3+2*N1^2-2*N1+2)*L1^2+(N1^3-3*N1^2+3*N1-1)*L1^2=0</t>
    <phoneticPr fontId="9"/>
  </si>
  <si>
    <t>(4*N1^4-4*N1^2+4*N1^3+4*N1^2-4*N1-4-4*N1^4+8*N1^3-4*N1^2-4*N1^3+4*N1^2-4*N1+4-4*KK*N1^2-4*KK+4*KK*N1^2-8*KK*N1+4*KK)*L1*x1+(N1^3+N1^2-N1-1-2*N1^3+2*N1^2-2*N1+2+N1^3-3*N1^2+3*N1-1)*L1^2=0</t>
    <phoneticPr fontId="9"/>
  </si>
  <si>
    <t>(4*N1^4-4*N1^4+4*N1^3+8*N1^3-4*N1^3-4*N1^2+4*N1^2-4*N1^2+4*N1^2-4*N1-4*N1-4+4-4*KK*N1^2+4*KK*N1^2-8*KK*N1-4*KK+4*KK)*L1*x1+(N1^3-2*N1^3+N1^3+N1^2+2*N1^2-3*N1^2-N1-2*N1+3*N1-1+2-1)*L1^2=0</t>
    <phoneticPr fontId="9"/>
  </si>
  <si>
    <t>((4-4)*N1^4+(4+8-4)*N1^3+(-4+4-4+4)*N1^2+(-4-4)*N1+(-4+4)+(-4*KK+4*KK)*N1^2+(-8*KK*N1)+(-4*KK+4*KK))*L1*x1+((1-2+1)*N1^3+(1+2-3)*N1^2+(-1-2+3)*N1+(-1+2-1))*L1^2=0</t>
    <phoneticPr fontId="9"/>
  </si>
  <si>
    <t>(8*N1^3-8*N1-8*KK*N1)*L1*x1=0</t>
    <phoneticPr fontId="9"/>
  </si>
  <si>
    <t>8*N1*(N1^2-1-KK)*L1*x1=0</t>
    <phoneticPr fontId="9"/>
  </si>
  <si>
    <t>(N1^2-1-KK)*x1=0</t>
    <phoneticPr fontId="9"/>
  </si>
  <si>
    <t>k1=-(n2/n1)^2</t>
    <phoneticPr fontId="9"/>
  </si>
  <si>
    <t>の各項は</t>
    <rPh sb="1" eb="3">
      <t>カクコウ</t>
    </rPh>
    <phoneticPr fontId="9"/>
  </si>
  <si>
    <t>となる。</t>
    <phoneticPr fontId="9"/>
  </si>
  <si>
    <t>これで、すべての項が0になることが確認できた。従ってx^1の項から求めた次式が解である。</t>
    <rPh sb="8" eb="9">
      <t>コウ</t>
    </rPh>
    <rPh sb="17" eb="19">
      <t>カクニン</t>
    </rPh>
    <rPh sb="23" eb="24">
      <t>シタガ</t>
    </rPh>
    <rPh sb="30" eb="31">
      <t>コウ</t>
    </rPh>
    <rPh sb="33" eb="34">
      <t>モト</t>
    </rPh>
    <rPh sb="36" eb="38">
      <t>ジシキ</t>
    </rPh>
    <rPh sb="39" eb="40">
      <t>カイ</t>
    </rPh>
    <phoneticPr fontId="9"/>
  </si>
  <si>
    <t>N1^4*Cx^2+2*N1^2*(N1+1)*(N1-1)*D1^2*Cx+(N1+1)^2*(N1-1)^2*D1^4-2*(N1^2*Cx+(N1^2+1)*D1^2)*Ex^2+Ex^4=0</t>
    <phoneticPr fontId="9"/>
  </si>
  <si>
    <t>r(i+1)=(N(i+1)-1)*(L(i+1)-Lz(i))</t>
    <phoneticPr fontId="9"/>
  </si>
  <si>
    <t>r(i+1)=(n(i+2)/n(i+1)-1)*(L(i+1)-Lz(i))</t>
    <phoneticPr fontId="9"/>
  </si>
  <si>
    <t>k(i+1)=-(n(i+2)/n(i+1))^2</t>
    <phoneticPr fontId="9"/>
  </si>
  <si>
    <t>となる。当然ながら第一界面で反射した光が像点に集光していないと、第二界面の像点には集光しない。</t>
    <rPh sb="4" eb="6">
      <t>トウゼン</t>
    </rPh>
    <rPh sb="9" eb="11">
      <t>ダイイチ</t>
    </rPh>
    <rPh sb="11" eb="13">
      <t>カイメン</t>
    </rPh>
    <rPh sb="14" eb="16">
      <t>ハンシャ</t>
    </rPh>
    <rPh sb="18" eb="19">
      <t>ヒカリ</t>
    </rPh>
    <rPh sb="20" eb="21">
      <t>ゾウ</t>
    </rPh>
    <rPh sb="21" eb="22">
      <t>テン</t>
    </rPh>
    <rPh sb="23" eb="25">
      <t>シュウコウ</t>
    </rPh>
    <rPh sb="32" eb="34">
      <t>ダイニ</t>
    </rPh>
    <rPh sb="34" eb="36">
      <t>カイメン</t>
    </rPh>
    <rPh sb="37" eb="38">
      <t>ゾウ</t>
    </rPh>
    <rPh sb="38" eb="39">
      <t>テン</t>
    </rPh>
    <rPh sb="41" eb="43">
      <t>シュウコウ</t>
    </rPh>
    <phoneticPr fontId="9"/>
  </si>
  <si>
    <t>特別な場合として、光軸上の点光源からの光を平行光にする場合を検討する。</t>
    <rPh sb="0" eb="2">
      <t>トクベツ</t>
    </rPh>
    <rPh sb="3" eb="5">
      <t>バアイ</t>
    </rPh>
    <rPh sb="9" eb="11">
      <t>コウジク</t>
    </rPh>
    <rPh sb="11" eb="12">
      <t>ジョウ</t>
    </rPh>
    <rPh sb="13" eb="14">
      <t>テン</t>
    </rPh>
    <rPh sb="14" eb="16">
      <t>コウゲン</t>
    </rPh>
    <rPh sb="19" eb="20">
      <t>ヒカリ</t>
    </rPh>
    <rPh sb="21" eb="23">
      <t>ヘイコウ</t>
    </rPh>
    <rPh sb="23" eb="24">
      <t>コウ</t>
    </rPh>
    <rPh sb="27" eb="29">
      <t>バアイ</t>
    </rPh>
    <rPh sb="30" eb="32">
      <t>ケントウ</t>
    </rPh>
    <phoneticPr fontId="9"/>
  </si>
  <si>
    <t>m1^2=Cx/D1^2　を上の式に代入して</t>
    <rPh sb="14" eb="15">
      <t>ウエ</t>
    </rPh>
    <rPh sb="16" eb="17">
      <t>シキ</t>
    </rPh>
    <rPh sb="17" eb="18">
      <t>サンシキ</t>
    </rPh>
    <rPh sb="18" eb="20">
      <t>ダイニュウ</t>
    </rPh>
    <phoneticPr fontId="9"/>
  </si>
  <si>
    <t>これにより、解となる可能性のあるk1がわかった。　k1がこの値のときに本当にx1の高次の項が0になるか確認する。</t>
    <rPh sb="6" eb="7">
      <t>カイ</t>
    </rPh>
    <rPh sb="10" eb="13">
      <t>カノウセイ</t>
    </rPh>
    <rPh sb="30" eb="31">
      <t>アタイ</t>
    </rPh>
    <rPh sb="35" eb="37">
      <t>ホントウ</t>
    </rPh>
    <rPh sb="41" eb="43">
      <t>コウジ</t>
    </rPh>
    <rPh sb="44" eb="45">
      <t>コウ</t>
    </rPh>
    <rPh sb="51" eb="53">
      <t>カクニン</t>
    </rPh>
    <phoneticPr fontId="9"/>
  </si>
  <si>
    <t>次に、平行光を像点に収束させる場合を検討する。</t>
    <rPh sb="0" eb="1">
      <t>ツギ</t>
    </rPh>
    <rPh sb="3" eb="5">
      <t>ヘイコウ</t>
    </rPh>
    <rPh sb="5" eb="6">
      <t>コウ</t>
    </rPh>
    <rPh sb="7" eb="8">
      <t>ゾウ</t>
    </rPh>
    <rPh sb="8" eb="9">
      <t>テン</t>
    </rPh>
    <rPh sb="10" eb="12">
      <t>シュウソク</t>
    </rPh>
    <rPh sb="15" eb="17">
      <t>バアイ</t>
    </rPh>
    <rPh sb="18" eb="20">
      <t>ケントウ</t>
    </rPh>
    <phoneticPr fontId="9"/>
  </si>
  <si>
    <t>この場合は、焦点距離の位置に像ができるから</t>
    <rPh sb="2" eb="4">
      <t>バアイ</t>
    </rPh>
    <rPh sb="6" eb="8">
      <t>ショウテン</t>
    </rPh>
    <rPh sb="8" eb="10">
      <t>キョリ</t>
    </rPh>
    <rPh sb="11" eb="13">
      <t>イチ</t>
    </rPh>
    <rPh sb="14" eb="15">
      <t>ゾウ</t>
    </rPh>
    <phoneticPr fontId="9"/>
  </si>
  <si>
    <t>Lz1=f1</t>
    <phoneticPr fontId="9"/>
  </si>
  <si>
    <t>Lz1=n2/(n2-n1)*r1</t>
    <phoneticPr fontId="9"/>
  </si>
  <si>
    <t>r1=Lz1/(n2/(n2-n1))</t>
    <phoneticPr fontId="9"/>
  </si>
  <si>
    <t>r1=(n2-n1)/n2*Lz1</t>
    <phoneticPr fontId="9"/>
  </si>
  <si>
    <t>r1=(N1-1)/N1*Lz1</t>
    <phoneticPr fontId="9"/>
  </si>
  <si>
    <t>r1=(n2/n1-1)/(n2/n1)*Lz1</t>
    <phoneticPr fontId="9"/>
  </si>
  <si>
    <t>まず、比較的計算が簡単な鏡面の場合について検討する。</t>
    <phoneticPr fontId="9"/>
  </si>
  <si>
    <t>r(i+1)=(N(i+1)-1)/N(i+1)*Lz(i+1)</t>
    <phoneticPr fontId="9"/>
  </si>
  <si>
    <t>k1=-(n1/n2)^2</t>
    <phoneticPr fontId="9"/>
  </si>
  <si>
    <t>k(i+1)=-(n(i+1)/n(i+2))^2</t>
    <phoneticPr fontId="9"/>
  </si>
  <si>
    <t>平行光を1点に集光する界面を持つレンズを考えれば、円錐曲面で任意の点に集光できることになる。</t>
    <rPh sb="0" eb="2">
      <t>ヘイコウ</t>
    </rPh>
    <rPh sb="2" eb="3">
      <t>コウ</t>
    </rPh>
    <rPh sb="5" eb="6">
      <t>テン</t>
    </rPh>
    <rPh sb="7" eb="9">
      <t>シュウコウ</t>
    </rPh>
    <rPh sb="11" eb="13">
      <t>カイメン</t>
    </rPh>
    <rPh sb="14" eb="15">
      <t>モ</t>
    </rPh>
    <rPh sb="20" eb="21">
      <t>カンガ</t>
    </rPh>
    <rPh sb="25" eb="27">
      <t>エンスイ</t>
    </rPh>
    <rPh sb="27" eb="29">
      <t>キョクメン</t>
    </rPh>
    <rPh sb="30" eb="32">
      <t>ニンイ</t>
    </rPh>
    <rPh sb="33" eb="34">
      <t>テン</t>
    </rPh>
    <rPh sb="35" eb="37">
      <t>シュウコウ</t>
    </rPh>
    <phoneticPr fontId="9"/>
  </si>
  <si>
    <t>平行光になった場合のk1と同じと考え</t>
  </si>
  <si>
    <t>光学系が点光源からの光を平行光にする場合と対称であるから、屈折率n2の物質からn1の物質に光が入り</t>
    <rPh sb="0" eb="3">
      <t>コウガクケイ</t>
    </rPh>
    <rPh sb="4" eb="5">
      <t>テン</t>
    </rPh>
    <rPh sb="5" eb="7">
      <t>コウゲン</t>
    </rPh>
    <rPh sb="10" eb="11">
      <t>ヒカリ</t>
    </rPh>
    <rPh sb="12" eb="14">
      <t>ヘイコウ</t>
    </rPh>
    <rPh sb="14" eb="15">
      <t>コウ</t>
    </rPh>
    <rPh sb="18" eb="20">
      <t>バアイ</t>
    </rPh>
    <rPh sb="21" eb="23">
      <t>タイショウ</t>
    </rPh>
    <rPh sb="29" eb="31">
      <t>クッセツ</t>
    </rPh>
    <rPh sb="31" eb="32">
      <t>リツ</t>
    </rPh>
    <rPh sb="35" eb="37">
      <t>ブッシツ</t>
    </rPh>
    <rPh sb="42" eb="44">
      <t>ブッシツ</t>
    </rPh>
    <rPh sb="45" eb="46">
      <t>ヒカリ</t>
    </rPh>
    <rPh sb="47" eb="48">
      <t>ハイ</t>
    </rPh>
    <phoneticPr fontId="9"/>
  </si>
  <si>
    <t>1+2*L1/r1=L1/Lz1</t>
    <phoneticPr fontId="9"/>
  </si>
  <si>
    <t>2*L1/r1=L1/Lz1-1</t>
    <phoneticPr fontId="9"/>
  </si>
  <si>
    <t>r1=2*L1/(L1/Lz1-1)</t>
    <phoneticPr fontId="9"/>
  </si>
  <si>
    <t>r1=2*L1*Lz1/(L1-Lz1)</t>
    <phoneticPr fontId="9"/>
  </si>
  <si>
    <t>r(i+1)=2*(L(i+1)-Lz(i))*Lz(i+1)/((L(i+1)-Lz(i))-Lz(i+1))</t>
    <phoneticPr fontId="9"/>
  </si>
  <si>
    <t>r(i+1)=(n(i+2)/n(i+1)-1)/(n(i+2)/n(i+1))*Lz(i+1)</t>
    <phoneticPr fontId="9"/>
  </si>
  <si>
    <t>r(i+1)=(n(i+2)-n(i+1))/n(i+2)*Lz(i+1)</t>
    <phoneticPr fontId="9"/>
  </si>
  <si>
    <t>r(i+1)=(1-n(i+1)/n(i+2))*Lz(i+1)</t>
    <phoneticPr fontId="9"/>
  </si>
  <si>
    <t>Q1=L1*R1</t>
    <phoneticPr fontId="9"/>
  </si>
  <si>
    <t>U1=S1+Q1</t>
    <phoneticPr fontId="9"/>
  </si>
  <si>
    <t>β2=-Lz2/L1</t>
    <phoneticPr fontId="9"/>
  </si>
  <si>
    <t>r2=(n3-n2)/n2*(L2-Lz1)</t>
    <phoneticPr fontId="9"/>
  </si>
  <si>
    <t>k2=-(n3/n2)^2</t>
    <phoneticPr fontId="9"/>
  </si>
  <si>
    <t>これにより、像の位置を決めたときにはr1が決まる。</t>
    <rPh sb="6" eb="7">
      <t>ゾウ</t>
    </rPh>
    <rPh sb="8" eb="10">
      <t>イチ</t>
    </rPh>
    <rPh sb="11" eb="12">
      <t>キ</t>
    </rPh>
    <rPh sb="21" eb="22">
      <t>キ</t>
    </rPh>
    <phoneticPr fontId="9"/>
  </si>
  <si>
    <t>なお、Lz0=0とする。</t>
    <phoneticPr fontId="9"/>
  </si>
  <si>
    <t>(Lz1からの逆算式)</t>
    <rPh sb="7" eb="9">
      <t>ギャクサン</t>
    </rPh>
    <rPh sb="9" eb="10">
      <t>シキ</t>
    </rPh>
    <phoneticPr fontId="9"/>
  </si>
  <si>
    <t>(Lz(i+1)からの逆算式)</t>
    <rPh sb="11" eb="13">
      <t>ギャクサン</t>
    </rPh>
    <rPh sb="13" eb="14">
      <t>シキ</t>
    </rPh>
    <phoneticPr fontId="9"/>
  </si>
  <si>
    <t>　　反射により集光する場合</t>
    <rPh sb="2" eb="4">
      <t>ハンシャ</t>
    </rPh>
    <rPh sb="7" eb="9">
      <t>シュウコウ</t>
    </rPh>
    <rPh sb="11" eb="13">
      <t>バアイ</t>
    </rPh>
    <phoneticPr fontId="9"/>
  </si>
  <si>
    <t>　　屈折により、点光源からの光を平行光にする場合</t>
    <rPh sb="8" eb="9">
      <t>テン</t>
    </rPh>
    <rPh sb="9" eb="11">
      <t>コウゲン</t>
    </rPh>
    <rPh sb="14" eb="15">
      <t>ヒカリ</t>
    </rPh>
    <rPh sb="16" eb="18">
      <t>ヘイコウ</t>
    </rPh>
    <rPh sb="18" eb="19">
      <t>コウ</t>
    </rPh>
    <rPh sb="22" eb="24">
      <t>バアイ</t>
    </rPh>
    <phoneticPr fontId="9"/>
  </si>
  <si>
    <t>　　屈折により、平行光を集光する場合</t>
    <rPh sb="2" eb="4">
      <t>クッセツ</t>
    </rPh>
    <rPh sb="8" eb="10">
      <t>ヘイコウ</t>
    </rPh>
    <rPh sb="10" eb="11">
      <t>コウ</t>
    </rPh>
    <rPh sb="12" eb="14">
      <t>シュウコウ</t>
    </rPh>
    <rPh sb="16" eb="18">
      <t>バアイ</t>
    </rPh>
    <phoneticPr fontId="9"/>
  </si>
  <si>
    <t>この場合、前側の焦点位置に光源があることになるから、近軸計算より</t>
    <rPh sb="2" eb="4">
      <t>バアイ</t>
    </rPh>
    <rPh sb="5" eb="6">
      <t>マエ</t>
    </rPh>
    <rPh sb="7" eb="8">
      <t>タイソク</t>
    </rPh>
    <rPh sb="8" eb="10">
      <t>ショウテン</t>
    </rPh>
    <rPh sb="10" eb="12">
      <t>イチ</t>
    </rPh>
    <rPh sb="13" eb="15">
      <t>コウゲン</t>
    </rPh>
    <phoneticPr fontId="9"/>
  </si>
  <si>
    <t>R1=-n1/n2/L1</t>
    <phoneticPr fontId="9"/>
  </si>
  <si>
    <t>Q1=L1*(-n1/n2/L1)</t>
    <phoneticPr fontId="9"/>
  </si>
  <si>
    <t>S1=n1/n2</t>
    <phoneticPr fontId="9"/>
  </si>
  <si>
    <t>Q1=-n1/n2</t>
    <phoneticPr fontId="9"/>
  </si>
  <si>
    <t>U1=n1/n2+(-n1/n2)</t>
    <phoneticPr fontId="9"/>
  </si>
  <si>
    <t>U1=0</t>
    <phoneticPr fontId="9"/>
  </si>
  <si>
    <t>β2=(n1/n3)/(L1*R2)</t>
    <phoneticPr fontId="9"/>
  </si>
  <si>
    <t>k2=-(n2/n3)^2</t>
    <phoneticPr fontId="9"/>
  </si>
  <si>
    <t>近軸公式を使うと</t>
    <rPh sb="0" eb="1">
      <t>キン</t>
    </rPh>
    <rPh sb="1" eb="2">
      <t>ジク</t>
    </rPh>
    <rPh sb="2" eb="4">
      <t>コウシキ</t>
    </rPh>
    <rPh sb="5" eb="6">
      <t>ツカ</t>
    </rPh>
    <phoneticPr fontId="9"/>
  </si>
  <si>
    <t>R2=(n2-n3)/n3/r2</t>
    <phoneticPr fontId="9"/>
  </si>
  <si>
    <t>β2=(n1/n3)/(L1*(n2-n3)/n3/r2)</t>
    <phoneticPr fontId="9"/>
  </si>
  <si>
    <t>β2=n1/(L1*(n2-n3)/r2)</t>
    <phoneticPr fontId="9"/>
  </si>
  <si>
    <t>β2=n1/(n2-n3)*r2/L1</t>
    <phoneticPr fontId="9"/>
  </si>
  <si>
    <t>r2のLz2からの逆算式</t>
    <phoneticPr fontId="9"/>
  </si>
  <si>
    <t>r(i+1)=(n(i+2)-n(i+1))/n(i+2)*Lz(i+1)</t>
  </si>
  <si>
    <t>r(i+1)=(n(i+2)-n(i+1))/n(i+1)*(L(i+1)-Lz(i))</t>
    <phoneticPr fontId="9"/>
  </si>
  <si>
    <t>r1=(n2-n1)/n1*L1</t>
    <phoneticPr fontId="9"/>
  </si>
  <si>
    <t>R1=-(n2-n1)/n2/((n2-n1)/n1*L1)</t>
    <phoneticPr fontId="9"/>
  </si>
  <si>
    <t>R1=-(n2-n1)/n2/r1</t>
    <phoneticPr fontId="9"/>
  </si>
  <si>
    <t>を代入すると</t>
    <rPh sb="1" eb="3">
      <t>ダイニュウ</t>
    </rPh>
    <phoneticPr fontId="9"/>
  </si>
  <si>
    <t>r2=(n3-n2)/n3*Lz2</t>
    <phoneticPr fontId="9"/>
  </si>
  <si>
    <t>β2=n1/(n2-n3)*(n3-n2)/n3*Lz2/L1</t>
    <phoneticPr fontId="9"/>
  </si>
  <si>
    <t>β2=-n1/n3*Lz2/L1</t>
    <phoneticPr fontId="9"/>
  </si>
  <si>
    <t>n3=n1のときは</t>
    <phoneticPr fontId="9"/>
  </si>
  <si>
    <t>この場合、レンズ内で平行光になることで計算が簡単になる。</t>
    <rPh sb="2" eb="4">
      <t>バアイ</t>
    </rPh>
    <rPh sb="8" eb="9">
      <t>ナイ</t>
    </rPh>
    <rPh sb="10" eb="12">
      <t>ヘイコウ</t>
    </rPh>
    <rPh sb="12" eb="13">
      <t>コウ</t>
    </rPh>
    <rPh sb="19" eb="21">
      <t>ケイサン</t>
    </rPh>
    <rPh sb="22" eb="24">
      <t>カンタン</t>
    </rPh>
    <phoneticPr fontId="9"/>
  </si>
  <si>
    <t>像倍率は</t>
    <rPh sb="0" eb="1">
      <t>ゾウ</t>
    </rPh>
    <rPh sb="1" eb="3">
      <t>バイリツ</t>
    </rPh>
    <phoneticPr fontId="9"/>
  </si>
  <si>
    <t>第1界面は点光源からの光を平行光にし、第2界面は平行光を集光するから</t>
    <rPh sb="0" eb="1">
      <t>ダイ</t>
    </rPh>
    <rPh sb="2" eb="4">
      <t>カイメン</t>
    </rPh>
    <rPh sb="5" eb="6">
      <t>テン</t>
    </rPh>
    <rPh sb="6" eb="8">
      <t>コウゲン</t>
    </rPh>
    <rPh sb="11" eb="12">
      <t>ヒカリ</t>
    </rPh>
    <rPh sb="13" eb="15">
      <t>ヘイコウ</t>
    </rPh>
    <rPh sb="15" eb="16">
      <t>コウ</t>
    </rPh>
    <rPh sb="19" eb="20">
      <t>ダイ</t>
    </rPh>
    <rPh sb="21" eb="23">
      <t>カイメン</t>
    </rPh>
    <rPh sb="24" eb="26">
      <t>ヘイコウ</t>
    </rPh>
    <rPh sb="26" eb="27">
      <t>コウ</t>
    </rPh>
    <rPh sb="28" eb="30">
      <t>シュウコウ</t>
    </rPh>
    <phoneticPr fontId="9"/>
  </si>
  <si>
    <t>像を光源とみなす場合でL1&lt;0のときr1&lt;0となり、虚像ができる場合(Lz1&lt;0)はr2&gt;0となる。</t>
    <rPh sb="26" eb="28">
      <t>キョゾウ</t>
    </rPh>
    <rPh sb="32" eb="34">
      <t>バアイ</t>
    </rPh>
    <phoneticPr fontId="9"/>
  </si>
  <si>
    <t>第1界面は平行光を集光(虚像に)するから</t>
    <rPh sb="0" eb="1">
      <t>ダイ</t>
    </rPh>
    <rPh sb="2" eb="4">
      <t>カイメン</t>
    </rPh>
    <rPh sb="5" eb="7">
      <t>ヘイコウ</t>
    </rPh>
    <rPh sb="7" eb="8">
      <t>コウ</t>
    </rPh>
    <rPh sb="9" eb="11">
      <t>シュウコウ</t>
    </rPh>
    <rPh sb="12" eb="14">
      <t>キョゾウ</t>
    </rPh>
    <phoneticPr fontId="9"/>
  </si>
  <si>
    <t>第2界面は虚像からの光を平行光にするから</t>
    <rPh sb="0" eb="1">
      <t>ダイ</t>
    </rPh>
    <rPh sb="2" eb="4">
      <t>カイメン</t>
    </rPh>
    <rPh sb="5" eb="7">
      <t>キョゾウ</t>
    </rPh>
    <rPh sb="10" eb="11">
      <t>ヒカリ</t>
    </rPh>
    <rPh sb="12" eb="14">
      <t>ヘイコウ</t>
    </rPh>
    <rPh sb="14" eb="15">
      <t>コウ</t>
    </rPh>
    <phoneticPr fontId="9"/>
  </si>
  <si>
    <t>ビームを拡大するときはLz1&lt;0であるが、Lz1&gt;L2&gt;0ではビーム径は縮小し、L2&gt;Lz1&gt;0にすると像を結んだ後に</t>
    <rPh sb="4" eb="6">
      <t>カクダイ</t>
    </rPh>
    <rPh sb="34" eb="35">
      <t>ケイ</t>
    </rPh>
    <rPh sb="36" eb="38">
      <t>シュクショウ</t>
    </rPh>
    <rPh sb="52" eb="53">
      <t>ゾウ</t>
    </rPh>
    <rPh sb="54" eb="55">
      <t>ムス</t>
    </rPh>
    <rPh sb="57" eb="58">
      <t>アト</t>
    </rPh>
    <phoneticPr fontId="9"/>
  </si>
  <si>
    <t>上下反転して平行ビームとなる。</t>
  </si>
  <si>
    <t>ビーム径拡大率　βb=-(L2-Lz1)/Lz1</t>
    <rPh sb="3" eb="4">
      <t>ケイ</t>
    </rPh>
    <rPh sb="4" eb="6">
      <t>カクダイ</t>
    </rPh>
    <rPh sb="6" eb="7">
      <t>リツ</t>
    </rPh>
    <phoneticPr fontId="9"/>
  </si>
  <si>
    <t>n3=n1のとき k1=k2　となる。すなわち界面1または界面2と、光軸および領域2の光線を虚像位置まで伸ばした直線</t>
    <rPh sb="34" eb="36">
      <t>コウジク</t>
    </rPh>
    <rPh sb="39" eb="41">
      <t>リョウイキ</t>
    </rPh>
    <rPh sb="43" eb="45">
      <t>コウセン</t>
    </rPh>
    <rPh sb="46" eb="48">
      <t>キョゾウ</t>
    </rPh>
    <rPh sb="48" eb="50">
      <t>イチ</t>
    </rPh>
    <rPh sb="52" eb="53">
      <t>ノ</t>
    </rPh>
    <rPh sb="56" eb="58">
      <t>チョクセン</t>
    </rPh>
    <phoneticPr fontId="9"/>
  </si>
  <si>
    <t>で囲まれた図形が虚像位置を頂点として相似形になるから</t>
    <phoneticPr fontId="9"/>
  </si>
  <si>
    <t>において、領域2中の光線は平行光なのでm2=0とする。</t>
    <rPh sb="5" eb="7">
      <t>リョウイキ</t>
    </rPh>
    <rPh sb="8" eb="9">
      <t>チュウ</t>
    </rPh>
    <rPh sb="10" eb="12">
      <t>コウセン</t>
    </rPh>
    <rPh sb="13" eb="15">
      <t>ヘイコウ</t>
    </rPh>
    <rPh sb="15" eb="16">
      <t>コウ</t>
    </rPh>
    <phoneticPr fontId="9"/>
  </si>
  <si>
    <t>領域1の光線の式は、</t>
    <rPh sb="0" eb="2">
      <t>リョウイキ</t>
    </rPh>
    <rPh sb="4" eb="6">
      <t>コウセン</t>
    </rPh>
    <rPh sb="7" eb="8">
      <t>シキ</t>
    </rPh>
    <phoneticPr fontId="9"/>
  </si>
  <si>
    <t>2) 平行光を集光する場合</t>
    <rPh sb="3" eb="5">
      <t>ヘイコウ</t>
    </rPh>
    <rPh sb="5" eb="6">
      <t>コウ</t>
    </rPh>
    <rPh sb="7" eb="9">
      <t>シュウコウ</t>
    </rPh>
    <rPh sb="11" eb="13">
      <t>バアイ</t>
    </rPh>
    <phoneticPr fontId="9"/>
  </si>
  <si>
    <t>界面2は平面なので</t>
    <rPh sb="0" eb="2">
      <t>カイメン</t>
    </rPh>
    <rPh sb="4" eb="6">
      <t>ヘイメン</t>
    </rPh>
    <phoneticPr fontId="9"/>
  </si>
  <si>
    <t>R2=0</t>
    <phoneticPr fontId="9"/>
  </si>
  <si>
    <t>r2=∞</t>
    <phoneticPr fontId="9"/>
  </si>
  <si>
    <t>Q2=0</t>
    <phoneticPr fontId="9"/>
  </si>
  <si>
    <t>S4=n4/n5</t>
    <phoneticPr fontId="9"/>
  </si>
  <si>
    <t>n1=n3=n5=1、n4=n2　とすると</t>
    <phoneticPr fontId="9"/>
  </si>
  <si>
    <t>1点に集光する界面形状はデカルトの卵型面と呼ばれる4次関数の曲面になる。</t>
    <rPh sb="1" eb="2">
      <t>テン</t>
    </rPh>
    <rPh sb="3" eb="5">
      <t>シュウコウ</t>
    </rPh>
    <rPh sb="7" eb="9">
      <t>カイメン</t>
    </rPh>
    <rPh sb="9" eb="11">
      <t>ケイジョウ</t>
    </rPh>
    <rPh sb="17" eb="19">
      <t>タマゴガタ</t>
    </rPh>
    <rPh sb="19" eb="20">
      <t>メン</t>
    </rPh>
    <rPh sb="21" eb="22">
      <t>ヨ</t>
    </rPh>
    <rPh sb="26" eb="27">
      <t>ジ</t>
    </rPh>
    <rPh sb="27" eb="29">
      <t>カンスウ</t>
    </rPh>
    <rPh sb="30" eb="31">
      <t>キョク</t>
    </rPh>
    <rPh sb="31" eb="32">
      <t>メン</t>
    </rPh>
    <phoneticPr fontId="9"/>
  </si>
  <si>
    <t>r3=∞</t>
    <phoneticPr fontId="9"/>
  </si>
  <si>
    <t>R3=0</t>
    <phoneticPr fontId="9"/>
  </si>
  <si>
    <t>Q3=0</t>
    <phoneticPr fontId="9"/>
  </si>
  <si>
    <t>1/f4=-(R1*U2*U3*U4+R2*U3*U4+R3*U4+R4+R1*L2*(R3*U4+R4)+(R1*U2+R2)*L3*R4)</t>
  </si>
  <si>
    <t>1/f4=-R1*U2*U3*U4-R4-R1*L2*R4-R1*U2*L3*R4</t>
    <phoneticPr fontId="9"/>
  </si>
  <si>
    <t>1/f4=(n2-1)/n2/r1*n2*1/n2*(n2+(n2-1)*L4/r4)-(n2-1)/r4+(n2-1)/n2/r1*L2*(n2-1)/r4+(n2-1)/n2/r1*n2*L3*(n2-1)/r4</t>
    <phoneticPr fontId="9"/>
  </si>
  <si>
    <t>1/f4=(n2-1)*(1/n2/r1*(n2+(n2-1)*L4/r4)-1/r4+(n2-1)/n2*L2/r1/r4+(n2-1)*L3/r1/r4)</t>
    <phoneticPr fontId="9"/>
  </si>
  <si>
    <t>1/f4=(n2-1)/n2*(n2*r4+(n2-1)*L4-n2*r1+(n2-1)*L2+n2*(n2-1)*L3)/r1/r4</t>
    <phoneticPr fontId="9"/>
  </si>
  <si>
    <t>β4=1/(L1*R4)</t>
    <phoneticPr fontId="9"/>
  </si>
  <si>
    <t>1/f4=(n2-1)/n2*((n2-1)*(L2+n2*L3+L4)-n2*(r1-r4))/r1/r4</t>
    <phoneticPr fontId="9"/>
  </si>
  <si>
    <t>b4=-f4*(R1*L2+R1*U2*L3+R1*U2*U3*L4)</t>
    <phoneticPr fontId="9"/>
  </si>
  <si>
    <t>b4=-f4*(-(n2-1)/n2/r1*L2-(n2-1)/n2/r1*n2*L3-(n2-1)/n2/r1*n2*1/n2*L4)</t>
    <phoneticPr fontId="9"/>
  </si>
  <si>
    <t>Lz4=(1-β4)*f4-b4</t>
    <phoneticPr fontId="9"/>
  </si>
  <si>
    <t>b4=f4*(n2-1)/n2*(L2+n2*L3+L4)/r1</t>
    <phoneticPr fontId="9"/>
  </si>
  <si>
    <t>β4=1/(r1/(n2-1)*(n2-1)/r4)</t>
    <phoneticPr fontId="9"/>
  </si>
  <si>
    <t>β4=r4/r1</t>
    <phoneticPr fontId="9"/>
  </si>
  <si>
    <t>Lz4=(1-r4/r1)*f4-f4*(n2-1)/n2*(L2+n2*L3+L4)/r1</t>
    <phoneticPr fontId="9"/>
  </si>
  <si>
    <t>Lz4=(n2*(r1-r4)-(n2-1)*(L2+n2*L3+L4))/n2/r1*f4</t>
    <phoneticPr fontId="9"/>
  </si>
  <si>
    <t>Lz4=((1-r4/r1)-(n2-1)/n2*(L2+n2*L3+L4)/r1)*f4</t>
    <phoneticPr fontId="9"/>
  </si>
  <si>
    <t>Lz4=(n2*(r1-r4)-(n2-1)*(L2+n2*L3+L4))/n2/r1/((n2-1)/n2*((n2-1)*(L2+n2*L3+L4)-n2*(r1-r4))/r1/r4)</t>
    <phoneticPr fontId="9"/>
  </si>
  <si>
    <t>Lz4=r4/(n2-1)*(n2*(r1-r4)-(n2-1)*(L2+n2*L3+L4))/((n2-1)*(L2+n2*L3+L4)-n2*(r1-r4))</t>
    <phoneticPr fontId="9"/>
  </si>
  <si>
    <t>Lz4=-r4/(n2-1)</t>
    <phoneticPr fontId="9"/>
  </si>
  <si>
    <t>Lz4=-r4/r1*r1/(n2-1)</t>
    <phoneticPr fontId="9"/>
  </si>
  <si>
    <t>Lz4=-β4*L1</t>
    <phoneticPr fontId="9"/>
  </si>
  <si>
    <t>光源からの光を円錐曲面の凸平レンズで平行光にし、凸平レンズで集光する。</t>
    <rPh sb="0" eb="2">
      <t>コウゲン</t>
    </rPh>
    <rPh sb="5" eb="6">
      <t>ヒカリ</t>
    </rPh>
    <rPh sb="7" eb="9">
      <t>エンスイ</t>
    </rPh>
    <rPh sb="9" eb="11">
      <t>キョクメン</t>
    </rPh>
    <rPh sb="12" eb="13">
      <t>トツ</t>
    </rPh>
    <rPh sb="13" eb="14">
      <t>ヒラ</t>
    </rPh>
    <rPh sb="18" eb="20">
      <t>ヘイコウ</t>
    </rPh>
    <rPh sb="20" eb="21">
      <t>コウ</t>
    </rPh>
    <rPh sb="24" eb="25">
      <t>トツ</t>
    </rPh>
    <rPh sb="25" eb="26">
      <t>ヒラ</t>
    </rPh>
    <rPh sb="30" eb="32">
      <t>シュウコウ</t>
    </rPh>
    <phoneticPr fontId="9"/>
  </si>
  <si>
    <t>界面1で平行光にするため</t>
    <rPh sb="0" eb="2">
      <t>カイメン</t>
    </rPh>
    <rPh sb="4" eb="6">
      <t>ヘイコウ</t>
    </rPh>
    <rPh sb="6" eb="7">
      <t>コウ</t>
    </rPh>
    <phoneticPr fontId="9"/>
  </si>
  <si>
    <t>界面3も平面なので</t>
    <rPh sb="0" eb="2">
      <t>カイメン</t>
    </rPh>
    <rPh sb="4" eb="6">
      <t>ヘイメン</t>
    </rPh>
    <phoneticPr fontId="9"/>
  </si>
  <si>
    <t>k1=-(n2/n1)^2=-n2^2</t>
    <phoneticPr fontId="9"/>
  </si>
  <si>
    <t>S1=n1/n2</t>
    <phoneticPr fontId="9"/>
  </si>
  <si>
    <t>R1=-(n2-n1)/n2/r1=-(n2-1)/n2/r1</t>
    <phoneticPr fontId="9"/>
  </si>
  <si>
    <t>R1=-n1/n2/L1</t>
    <phoneticPr fontId="9"/>
  </si>
  <si>
    <t>U2=n2/n3=n2</t>
    <phoneticPr fontId="9"/>
  </si>
  <si>
    <t>U3=n3/n4=1/n2</t>
    <phoneticPr fontId="9"/>
  </si>
  <si>
    <t>界面4で平行光を集光するので</t>
    <rPh sb="0" eb="2">
      <t>カイメン</t>
    </rPh>
    <rPh sb="4" eb="6">
      <t>ヘイコウ</t>
    </rPh>
    <rPh sb="6" eb="7">
      <t>ヒカリ</t>
    </rPh>
    <rPh sb="8" eb="10">
      <t>シュウコウ</t>
    </rPh>
    <phoneticPr fontId="9"/>
  </si>
  <si>
    <t>r4=(n5-n4)/n5*Lz4=(1-n2)*Lz4</t>
    <phoneticPr fontId="9"/>
  </si>
  <si>
    <t>k4=-(n4/n5)^2=-n2^2</t>
    <phoneticPr fontId="9"/>
  </si>
  <si>
    <t>S2=n2/n3</t>
    <phoneticPr fontId="9"/>
  </si>
  <si>
    <t>S3=n3/n4</t>
    <phoneticPr fontId="9"/>
  </si>
  <si>
    <t>R4=-(n5-n4)/n5/r4=(n2-1)/r4</t>
    <phoneticPr fontId="9"/>
  </si>
  <si>
    <t>U4=n4/n5-(n5-n4)/n5*L4/r4=n2+(n2-1)*L4/r4</t>
    <phoneticPr fontId="9"/>
  </si>
  <si>
    <t>r1=(n2-n1)/n1*L1=(n2-1)*L1</t>
    <phoneticPr fontId="9"/>
  </si>
  <si>
    <t>この式からわかるように、前後のレンズの厚さL2とL4の効果は同じで、レンズ間隔L3の効果はそのn2倍となる。</t>
    <rPh sb="2" eb="3">
      <t>シキ</t>
    </rPh>
    <rPh sb="12" eb="14">
      <t>ゼンゴ</t>
    </rPh>
    <rPh sb="19" eb="20">
      <t>アツ</t>
    </rPh>
    <rPh sb="27" eb="29">
      <t>コウカ</t>
    </rPh>
    <rPh sb="30" eb="31">
      <t>オナ</t>
    </rPh>
    <rPh sb="37" eb="39">
      <t>カンカク</t>
    </rPh>
    <rPh sb="42" eb="44">
      <t>コウカ</t>
    </rPh>
    <rPh sb="49" eb="50">
      <t>バイ</t>
    </rPh>
    <phoneticPr fontId="9"/>
  </si>
  <si>
    <t>後側主点位置は</t>
    <rPh sb="0" eb="1">
      <t>ウシロ</t>
    </rPh>
    <rPh sb="1" eb="2">
      <t>ガワ</t>
    </rPh>
    <rPh sb="2" eb="4">
      <t>シュテン</t>
    </rPh>
    <rPh sb="4" eb="6">
      <t>イチ</t>
    </rPh>
    <phoneticPr fontId="9"/>
  </si>
  <si>
    <t>像の位置は</t>
    <rPh sb="0" eb="1">
      <t>ゾウ</t>
    </rPh>
    <rPh sb="2" eb="4">
      <t>イチ</t>
    </rPh>
    <phoneticPr fontId="9"/>
  </si>
  <si>
    <t>Q4=-(n5-n4)/n5*L4/r4</t>
    <phoneticPr fontId="9"/>
  </si>
  <si>
    <t>4界面の近軸公式より焦点距離は</t>
    <rPh sb="1" eb="3">
      <t>カイメン</t>
    </rPh>
    <rPh sb="4" eb="5">
      <t>キン</t>
    </rPh>
    <rPh sb="5" eb="6">
      <t>ジク</t>
    </rPh>
    <rPh sb="6" eb="8">
      <t>コウシキ</t>
    </rPh>
    <rPh sb="10" eb="12">
      <t>ショウテン</t>
    </rPh>
    <rPh sb="12" eb="14">
      <t>キョリ</t>
    </rPh>
    <phoneticPr fontId="9"/>
  </si>
  <si>
    <t>像倍率は、 r1=(n2-1)*L1 より L1=r1/(n2-1) を用いて</t>
    <rPh sb="0" eb="1">
      <t>ゾウ</t>
    </rPh>
    <rPh sb="1" eb="3">
      <t>バイリツ</t>
    </rPh>
    <rPh sb="36" eb="37">
      <t>モチ</t>
    </rPh>
    <phoneticPr fontId="9"/>
  </si>
  <si>
    <t>微分して界面の傾きを求める。ただし、yで微分するので通常の傾きの逆数となる。まず、v(y)をyで微分すると、</t>
    <rPh sb="0" eb="2">
      <t>ビブン</t>
    </rPh>
    <rPh sb="4" eb="6">
      <t>カイメン</t>
    </rPh>
    <rPh sb="7" eb="8">
      <t>カタム</t>
    </rPh>
    <rPh sb="10" eb="11">
      <t>モト</t>
    </rPh>
    <rPh sb="20" eb="22">
      <t>ビブン</t>
    </rPh>
    <rPh sb="26" eb="28">
      <t>ツウジョウ</t>
    </rPh>
    <rPh sb="29" eb="30">
      <t>カタム</t>
    </rPh>
    <rPh sb="32" eb="34">
      <t>ギャクスウ</t>
    </rPh>
    <rPh sb="48" eb="50">
      <t>ビブン</t>
    </rPh>
    <phoneticPr fontId="9"/>
  </si>
  <si>
    <t>tanθ=(m-m')/(1+m*m')</t>
    <phoneticPr fontId="9"/>
  </si>
  <si>
    <t>1+m*m'=0のときθ=90°</t>
    <phoneticPr fontId="9"/>
  </si>
  <si>
    <t>(T2*mn-1)*m2=-(mn+T2)</t>
    <phoneticPr fontId="9"/>
  </si>
  <si>
    <t>(レンズの)界面の形状を、よく使われる非球面形状の式を用いて、次の関数をx軸を中心として回転させた曲面とする。</t>
    <rPh sb="15" eb="16">
      <t>ツカ</t>
    </rPh>
    <rPh sb="19" eb="22">
      <t>ヒキュウメン</t>
    </rPh>
    <rPh sb="22" eb="24">
      <t>ケイジョウ</t>
    </rPh>
    <rPh sb="25" eb="26">
      <t>シキ</t>
    </rPh>
    <rPh sb="27" eb="28">
      <t>モチ</t>
    </rPh>
    <rPh sb="31" eb="32">
      <t>ツギ</t>
    </rPh>
    <phoneticPr fontId="9"/>
  </si>
  <si>
    <t>集束円錐曲面光学系</t>
    <rPh sb="0" eb="2">
      <t>シュウソク</t>
    </rPh>
    <rPh sb="2" eb="4">
      <t>エンスイ</t>
    </rPh>
    <rPh sb="4" eb="6">
      <t>キョクメン</t>
    </rPh>
    <rPh sb="6" eb="9">
      <t>コウガクケイ</t>
    </rPh>
    <phoneticPr fontId="9"/>
  </si>
  <si>
    <t>集束円錐曲面光学系では、特定波長で界面のどちらかが平行光である必要がある。</t>
    <rPh sb="0" eb="2">
      <t>シュウソク</t>
    </rPh>
    <rPh sb="2" eb="4">
      <t>エンスイ</t>
    </rPh>
    <rPh sb="4" eb="6">
      <t>キョクメン</t>
    </rPh>
    <rPh sb="6" eb="8">
      <t>コウガク</t>
    </rPh>
    <rPh sb="8" eb="9">
      <t>ケイ</t>
    </rPh>
    <rPh sb="12" eb="14">
      <t>トクテイ</t>
    </rPh>
    <rPh sb="14" eb="16">
      <t>ハチョウ</t>
    </rPh>
    <rPh sb="17" eb="19">
      <t>カイメン</t>
    </rPh>
    <rPh sb="25" eb="27">
      <t>ヘイコウ</t>
    </rPh>
    <rPh sb="27" eb="28">
      <t>コウ</t>
    </rPh>
    <rPh sb="31" eb="33">
      <t>ヒツヨウ</t>
    </rPh>
    <phoneticPr fontId="9"/>
  </si>
  <si>
    <t>この集束円錐曲面光学系では必ず集束するので、球面収差を気にせずに色収差を補正することができる。</t>
    <rPh sb="2" eb="4">
      <t>シュウソク</t>
    </rPh>
    <rPh sb="4" eb="6">
      <t>エンスイ</t>
    </rPh>
    <rPh sb="6" eb="8">
      <t>キョクメン</t>
    </rPh>
    <rPh sb="8" eb="11">
      <t>コウガクケイ</t>
    </rPh>
    <rPh sb="13" eb="14">
      <t>カナラ</t>
    </rPh>
    <rPh sb="15" eb="17">
      <t>シュウソク</t>
    </rPh>
    <rPh sb="22" eb="24">
      <t>キュウメン</t>
    </rPh>
    <rPh sb="24" eb="26">
      <t>シュウサ</t>
    </rPh>
    <rPh sb="27" eb="28">
      <t>キ</t>
    </rPh>
    <rPh sb="32" eb="33">
      <t>イロ</t>
    </rPh>
    <rPh sb="33" eb="35">
      <t>シュウサ</t>
    </rPh>
    <rPh sb="36" eb="38">
      <t>ホセイ</t>
    </rPh>
    <phoneticPr fontId="9"/>
  </si>
  <si>
    <t>入射光が平行光なので界面1は</t>
    <rPh sb="0" eb="2">
      <t>ニュウシャ</t>
    </rPh>
    <rPh sb="2" eb="3">
      <t>コウ</t>
    </rPh>
    <rPh sb="4" eb="6">
      <t>ヘイコウ</t>
    </rPh>
    <rPh sb="6" eb="7">
      <t>コウ</t>
    </rPh>
    <rPh sb="10" eb="12">
      <t>カイメン</t>
    </rPh>
    <phoneticPr fontId="9"/>
  </si>
  <si>
    <t>界面2で再び平行光にするので</t>
    <rPh sb="0" eb="2">
      <t>カイメン</t>
    </rPh>
    <rPh sb="4" eb="5">
      <t>フタタ</t>
    </rPh>
    <rPh sb="6" eb="8">
      <t>ヘイコウ</t>
    </rPh>
    <rPh sb="8" eb="9">
      <t>コウ</t>
    </rPh>
    <phoneticPr fontId="9"/>
  </si>
  <si>
    <t>界面3で集束させるので</t>
    <rPh sb="0" eb="2">
      <t>カイメン</t>
    </rPh>
    <rPh sb="4" eb="6">
      <t>シュウソク</t>
    </rPh>
    <phoneticPr fontId="9"/>
  </si>
  <si>
    <t>レンズにポリカーボネート(PC)とアクリル(PMMA)を使ったとすると、</t>
    <rPh sb="28" eb="29">
      <t>ツカ</t>
    </rPh>
    <phoneticPr fontId="9"/>
  </si>
  <si>
    <t>片側が平行光であれば、通常使われる色消しレンズのと同じような構成にすることができる。</t>
    <rPh sb="0" eb="2">
      <t>カタガワ</t>
    </rPh>
    <rPh sb="3" eb="5">
      <t>ヘイコウ</t>
    </rPh>
    <rPh sb="5" eb="6">
      <t>コウ</t>
    </rPh>
    <rPh sb="11" eb="13">
      <t>ツウジョウ</t>
    </rPh>
    <rPh sb="13" eb="14">
      <t>ツカ</t>
    </rPh>
    <rPh sb="17" eb="19">
      <t>イロケ</t>
    </rPh>
    <rPh sb="25" eb="26">
      <t>オナ</t>
    </rPh>
    <rPh sb="30" eb="32">
      <t>コウセイ</t>
    </rPh>
    <phoneticPr fontId="9"/>
  </si>
  <si>
    <t>(x0,y0)をx-y座標系における光源の位置(x0は負の値)として、領域1の光線の式を次のように表す。</t>
    <rPh sb="35" eb="37">
      <t>リョウイキ</t>
    </rPh>
    <phoneticPr fontId="9"/>
  </si>
  <si>
    <t>x'=xa</t>
    <phoneticPr fontId="9"/>
  </si>
  <si>
    <t>界面前後の屈折率がわかっているとき、光線追跡計算で入射光の傾きm1と界面の傾き(y微分)df(y)/dyから</t>
    <rPh sb="0" eb="2">
      <t>カイメン</t>
    </rPh>
    <rPh sb="2" eb="4">
      <t>ゼンゴ</t>
    </rPh>
    <rPh sb="5" eb="7">
      <t>クッセツ</t>
    </rPh>
    <rPh sb="7" eb="8">
      <t>リツ</t>
    </rPh>
    <rPh sb="18" eb="20">
      <t>コウセン</t>
    </rPh>
    <rPh sb="20" eb="22">
      <t>ツイセキ</t>
    </rPh>
    <rPh sb="22" eb="24">
      <t>ケイサン</t>
    </rPh>
    <rPh sb="25" eb="27">
      <t>ニュウシャ</t>
    </rPh>
    <rPh sb="27" eb="28">
      <t>コウ</t>
    </rPh>
    <rPh sb="29" eb="30">
      <t>カタム</t>
    </rPh>
    <rPh sb="34" eb="36">
      <t>カイメン</t>
    </rPh>
    <rPh sb="37" eb="38">
      <t>カタム</t>
    </rPh>
    <rPh sb="41" eb="43">
      <t>ビブン</t>
    </rPh>
    <phoneticPr fontId="9"/>
  </si>
  <si>
    <t>鏡面の場合と同様に、複数の界面がある場合はひとつ前の像位置を光源とみなせばよいから、一般化すると</t>
    <rPh sb="0" eb="2">
      <t>キョウメン</t>
    </rPh>
    <rPh sb="3" eb="5">
      <t>バアイ</t>
    </rPh>
    <rPh sb="6" eb="8">
      <t>ドウヨウ</t>
    </rPh>
    <rPh sb="10" eb="12">
      <t>フクスウ</t>
    </rPh>
    <rPh sb="13" eb="15">
      <t>カイメン</t>
    </rPh>
    <rPh sb="18" eb="20">
      <t>バアイ</t>
    </rPh>
    <rPh sb="24" eb="25">
      <t>マエ</t>
    </rPh>
    <rPh sb="26" eb="27">
      <t>ゾウ</t>
    </rPh>
    <rPh sb="27" eb="29">
      <t>イチ</t>
    </rPh>
    <rPh sb="30" eb="32">
      <t>コウゲン</t>
    </rPh>
    <rPh sb="42" eb="45">
      <t>イッパンカ</t>
    </rPh>
    <phoneticPr fontId="9"/>
  </si>
  <si>
    <t>茶色に変えた部分がx1の1次以下の項のみに限定した計算である。</t>
    <rPh sb="0" eb="2">
      <t>チャイロ</t>
    </rPh>
    <rPh sb="3" eb="4">
      <t>カ</t>
    </rPh>
    <rPh sb="6" eb="8">
      <t>ブブン</t>
    </rPh>
    <rPh sb="13" eb="16">
      <t>ジイカ</t>
    </rPh>
    <rPh sb="17" eb="18">
      <t>コウ</t>
    </rPh>
    <rPh sb="21" eb="23">
      <t>ゲンテイ</t>
    </rPh>
    <rPh sb="25" eb="27">
      <t>ケイサン</t>
    </rPh>
    <phoneticPr fontId="9"/>
  </si>
  <si>
    <t>屈折の場合、点光源からの光を1界面で1点に集光することはできないが、点光源からの光を平行光にする界面と</t>
    <rPh sb="0" eb="2">
      <t>クッセツ</t>
    </rPh>
    <rPh sb="3" eb="5">
      <t>バアイ</t>
    </rPh>
    <rPh sb="6" eb="7">
      <t>テン</t>
    </rPh>
    <rPh sb="7" eb="9">
      <t>コウゲン</t>
    </rPh>
    <rPh sb="12" eb="13">
      <t>ヒカリ</t>
    </rPh>
    <rPh sb="15" eb="17">
      <t>カイメン</t>
    </rPh>
    <rPh sb="19" eb="20">
      <t>テン</t>
    </rPh>
    <rPh sb="21" eb="23">
      <t>シュウコウ</t>
    </rPh>
    <phoneticPr fontId="9"/>
  </si>
  <si>
    <t>r1=(n2-n1)/n2*Lz1</t>
  </si>
  <si>
    <t>k1=-(n1/n2)^2</t>
  </si>
  <si>
    <t>k2=-(n3/n2)^2</t>
    <phoneticPr fontId="9"/>
  </si>
  <si>
    <t>r3=(n4-n3)/n4*Lz3</t>
    <phoneticPr fontId="9"/>
  </si>
  <si>
    <t>k3=-(n3/n4)^2</t>
    <phoneticPr fontId="9"/>
  </si>
  <si>
    <t>これらを用いると</t>
    <rPh sb="4" eb="5">
      <t>モチ</t>
    </rPh>
    <phoneticPr fontId="9"/>
  </si>
  <si>
    <t>R1=-(n2-n1)/n2/r1</t>
    <phoneticPr fontId="9"/>
  </si>
  <si>
    <t>R1=-(n2-n1)/n2/((n2-1)/n2*Lz1)</t>
    <phoneticPr fontId="9"/>
  </si>
  <si>
    <t>R2=-(n3-n2)/n3/r2</t>
    <phoneticPr fontId="9"/>
  </si>
  <si>
    <t>r2=(n3-n2)/n2*(L2-Lz1)</t>
    <phoneticPr fontId="9"/>
  </si>
  <si>
    <t>R2=-(n3-n2)/n3/((n3-n2)/n2*(L2-Lz1))</t>
    <phoneticPr fontId="9"/>
  </si>
  <si>
    <t>R2=-n2/n3/(L2-Lz1)</t>
    <phoneticPr fontId="9"/>
  </si>
  <si>
    <t>U2=S2+L2*R2</t>
    <phoneticPr fontId="9"/>
  </si>
  <si>
    <t>R2=S2/(Lz1-L2)</t>
    <phoneticPr fontId="9"/>
  </si>
  <si>
    <t>U2=S2+L2*S2/(Lz1-L2)</t>
    <phoneticPr fontId="9"/>
  </si>
  <si>
    <t>U2=S2*((Lz1-L2)+L2)/(Lz1-L2)</t>
    <phoneticPr fontId="9"/>
  </si>
  <si>
    <t>U2=S2*Lz1/(Lz1-L2)</t>
    <phoneticPr fontId="9"/>
  </si>
  <si>
    <t>したがって</t>
    <phoneticPr fontId="9"/>
  </si>
  <si>
    <t>R1=-1/Lz1</t>
    <phoneticPr fontId="9"/>
  </si>
  <si>
    <t>R1*U2+R2=-S2/(Lz1-L2)+S2/(Lz1-L2)</t>
    <phoneticPr fontId="9"/>
  </si>
  <si>
    <t>R1*U2+R2=0</t>
    <phoneticPr fontId="9"/>
  </si>
  <si>
    <t>-1/f3=R1*(U2*U3+L2*R3)+R2*U3+R3</t>
  </si>
  <si>
    <t>-1/f3=R1*U2*U3+R1*L2*R3+R2*U3+R3</t>
    <phoneticPr fontId="9"/>
  </si>
  <si>
    <t>となる。これより</t>
    <phoneticPr fontId="9"/>
  </si>
  <si>
    <t>-1/f3=(R1*U2+R2)*U3+(R1*L2+1)*R3</t>
    <phoneticPr fontId="9"/>
  </si>
  <si>
    <t>-1/f3=(R1*L2+1)*R3</t>
    <phoneticPr fontId="9"/>
  </si>
  <si>
    <t>-b3/f3=R1*L2+(R1*U2+R2)*L3</t>
    <phoneticPr fontId="9"/>
  </si>
  <si>
    <t>-b3/f3=R1*L2</t>
    <phoneticPr fontId="9"/>
  </si>
  <si>
    <t>-a3/f3=S1*((R2*U3+R3)*L2+S2*R3*L3)</t>
  </si>
  <si>
    <t>-Lz3/β3=n4/n1*(L1+U1*L2+(U1*U2+L1*R2)*L3)</t>
  </si>
  <si>
    <t>-Lz3/β3=n4/n1*(L1+U1*L2+((S1+L1*R1)*U2+L1*R2)*L3)</t>
    <phoneticPr fontId="9"/>
  </si>
  <si>
    <t>-Lz3/β3=n4/n1*(L1+U1*L2+(S1*U2+L1*(R1*U2+R2))*L3)</t>
    <phoneticPr fontId="9"/>
  </si>
  <si>
    <t>-Lz3/β3=n4/n1*(L1+U1*L2+S1*U2*L3)</t>
    <phoneticPr fontId="9"/>
  </si>
  <si>
    <t>1/β3=n4/n1*(U1*(U2*U3+L2*R3)+L1*(R2*U3+R3))</t>
  </si>
  <si>
    <t>R1*U2+R2=(-1/Lz1)*(S2*Lz1/(Lz1-L2))+S2/(Lz1-L2)</t>
    <phoneticPr fontId="9"/>
  </si>
  <si>
    <t>1/β3=n4/n1*(U1*U2*U3+U1*L2*R3+L1*R2*U3+L1*R3)</t>
    <phoneticPr fontId="9"/>
  </si>
  <si>
    <t>1/β3=n4/n1*(((S1+L1*R1)*U2+L1*R2)*U3+(L1+U1*L2)*R3)</t>
    <phoneticPr fontId="9"/>
  </si>
  <si>
    <t>1/β3=n4/n1*((S1*U2+L1*(R1*U2+R2))*U3+(L1+U1*L2)*R3)</t>
    <phoneticPr fontId="9"/>
  </si>
  <si>
    <t>1/β3=n4/n1*(S1*U2*U3+(L1+U1*L2)*R3)</t>
    <phoneticPr fontId="9"/>
  </si>
  <si>
    <t>となる。なおこれらの式は、このような設計を行った場合には、L1=∞でなくても成り立つ。</t>
    <rPh sb="10" eb="11">
      <t>シキ</t>
    </rPh>
    <rPh sb="18" eb="20">
      <t>セッケイ</t>
    </rPh>
    <rPh sb="21" eb="22">
      <t>オコナ</t>
    </rPh>
    <rPh sb="24" eb="26">
      <t>バアイ</t>
    </rPh>
    <rPh sb="38" eb="39">
      <t>ナ</t>
    </rPh>
    <rPh sb="40" eb="41">
      <t>タ</t>
    </rPh>
    <phoneticPr fontId="9"/>
  </si>
  <si>
    <t>Lz1を変えて色収差を補正することができる。</t>
    <rPh sb="4" eb="5">
      <t>カ</t>
    </rPh>
    <rPh sb="7" eb="8">
      <t>イロ</t>
    </rPh>
    <rPh sb="8" eb="10">
      <t>シュウサ</t>
    </rPh>
    <rPh sb="11" eb="13">
      <t>ホセイ</t>
    </rPh>
    <phoneticPr fontId="9"/>
  </si>
  <si>
    <t>と呼ぶことにする。</t>
    <rPh sb="1" eb="2">
      <t>ヨ</t>
    </rPh>
    <phoneticPr fontId="9"/>
  </si>
  <si>
    <t>R2*U3+R3=0</t>
    <phoneticPr fontId="9"/>
  </si>
  <si>
    <t>-1/f6s=n4/n1*((R1*U2+R2)*U3+(1+R1*L2)*R3)*(2*(1+R1*L2+(R1*U2+R2)*L3)+((R1*U2+R2)*U3+(1+R1*L2)*R3)*L4)</t>
    <phoneticPr fontId="9"/>
  </si>
  <si>
    <t>-b6s/f6s=-a6s/f6s=n4/n2*((R1*U2+R2)*U3+(1+R1*L2)*R3)*(2*(L2+U2*L3)+(U2*U3+L2*R3)*L4)</t>
    <phoneticPr fontId="9"/>
  </si>
  <si>
    <t>1/β6s=n4/n1*((1+R1*L2+(R1*U2+R2)*L3)*((U1*U2+L1*R2)*U3+(L1+U1*L2)*R3)+(L1+U1*L2+(U1*U2+L1*R2)*L3+((U1*U2+L1*R2)*U3+(L1+U1*L2)*R3)*L4)*((R1*U2+R2)*U3+(1+R1*L2)*R3))</t>
    <phoneticPr fontId="9"/>
  </si>
  <si>
    <t>k2=-(n2/n3)^2</t>
    <phoneticPr fontId="9"/>
  </si>
  <si>
    <t>k3=-(n4/n3)^2</t>
    <phoneticPr fontId="9"/>
  </si>
  <si>
    <t>主点位置については</t>
    <rPh sb="0" eb="1">
      <t>シュテン</t>
    </rPh>
    <rPh sb="1" eb="3">
      <t>イチ</t>
    </rPh>
    <phoneticPr fontId="9"/>
  </si>
  <si>
    <t>像の位置は</t>
    <rPh sb="0" eb="1">
      <t>ゾウ</t>
    </rPh>
    <rPh sb="2" eb="4">
      <t>イチ</t>
    </rPh>
    <phoneticPr fontId="9"/>
  </si>
  <si>
    <t>倍率について</t>
    <rPh sb="0" eb="2">
      <t>バイリツ</t>
    </rPh>
    <phoneticPr fontId="9"/>
  </si>
  <si>
    <t>-1/f2s=n2/n1*R1*(2+R1*L2)</t>
  </si>
  <si>
    <t>-b2s/f2s=-a2s/f2s=R1*L2</t>
  </si>
  <si>
    <t>1/β2s=n2/n1*(U1+(L1+U1*L2)*R1)</t>
  </si>
  <si>
    <t>とすると</t>
    <phoneticPr fontId="9"/>
  </si>
  <si>
    <t>ここで</t>
    <phoneticPr fontId="9"/>
  </si>
  <si>
    <t>(-b(i)/f(i))+Lz(i)*(-1/f(i))+1-β(i)=0</t>
  </si>
  <si>
    <t>(-be/fe)+Lze*(-1/fe)+(1-βe)=0</t>
    <phoneticPr fontId="9"/>
  </si>
  <si>
    <t>R1*Leff+Lze*n2/n1*R1*(2+R1*Leff)+(1-βe)=0</t>
    <phoneticPr fontId="9"/>
  </si>
  <si>
    <t>Lze*Leff*R1^2+(S1*Leff+2*Lze)*R1+S1*(1-βe)=0</t>
    <phoneticPr fontId="9"/>
  </si>
  <si>
    <t>この2次式を解くが、接眼レンズの場合複合は負なので、</t>
    <rPh sb="3" eb="5">
      <t>ジシキ</t>
    </rPh>
    <rPh sb="6" eb="7">
      <t>ト</t>
    </rPh>
    <rPh sb="10" eb="12">
      <t>セツガン</t>
    </rPh>
    <rPh sb="16" eb="18">
      <t>バアイ</t>
    </rPh>
    <rPh sb="18" eb="20">
      <t>フクゴウ</t>
    </rPh>
    <rPh sb="21" eb="22">
      <t>フ</t>
    </rPh>
    <phoneticPr fontId="9"/>
  </si>
  <si>
    <t>接眼レンズ(添え字eをつけて表す)の場合、明視距離LvとアイレリーフLeを一定にすると像位置を次のようにする必要がある。</t>
    <rPh sb="0" eb="2">
      <t>セツガン</t>
    </rPh>
    <rPh sb="18" eb="20">
      <t>バアイ</t>
    </rPh>
    <rPh sb="21" eb="23">
      <t>メイシ</t>
    </rPh>
    <rPh sb="23" eb="25">
      <t>キョリ</t>
    </rPh>
    <rPh sb="37" eb="39">
      <t>イッテイ</t>
    </rPh>
    <rPh sb="43" eb="44">
      <t>ゾウ</t>
    </rPh>
    <rPh sb="44" eb="46">
      <t>イチ</t>
    </rPh>
    <rPh sb="47" eb="48">
      <t>ツギ</t>
    </rPh>
    <rPh sb="54" eb="56">
      <t>ヒツヨウ</t>
    </rPh>
    <phoneticPr fontId="9"/>
  </si>
  <si>
    <t xml:space="preserve">ΔG/G=(Δβo/βo+Ke*(ΔLzo/Lv))+(Δβe/βe +ΔLze/Lv)  </t>
    <phoneticPr fontId="9"/>
  </si>
  <si>
    <t>Ke=βe*(βe-Lv/fe)</t>
    <phoneticPr fontId="9"/>
  </si>
  <si>
    <t>Ke=βe*(βe-Lv*((1-βe)+R1*Leff)/Lze)</t>
    <phoneticPr fontId="9"/>
  </si>
  <si>
    <t>SACCの式を用いて</t>
    <rPh sb="5" eb="6">
      <t>シキ</t>
    </rPh>
    <rPh sb="7" eb="8">
      <t>モチ</t>
    </rPh>
    <phoneticPr fontId="9"/>
  </si>
  <si>
    <t>-Lz6sacc/β6sacc=n4/n3*U3*(L1*(1+R2*L3)+2*U1*(L2+U2*L3)+U1*S2*U3*L4)</t>
    <phoneticPr fontId="9"/>
  </si>
  <si>
    <t>r1=(S1-1)/R1</t>
    <phoneticPr fontId="9"/>
  </si>
  <si>
    <t>ここで、</t>
    <phoneticPr fontId="9"/>
  </si>
  <si>
    <t>とすると</t>
    <phoneticPr fontId="9"/>
  </si>
  <si>
    <t>-1/f6s=n4/n1*(R1*U2*U3+R2*U3+R3+R1*L2*R3)*(2*(1+R1*L2+R1*U2*L3+R2*L3)+(R1*U2*U3+R2*U3+R3+R1*L2*R3)*L4)</t>
    <phoneticPr fontId="9"/>
  </si>
  <si>
    <t>-1/f6s=n4/n1*(R1*(U2*U3+L2*R3)+(R2*U3+R3))*(2*(R1*(L2+U2*L3)+(1+R2*L3))+(R1*(U2*U3+L2*R3)+(R2*U3+R3))*L4)</t>
    <phoneticPr fontId="9"/>
  </si>
  <si>
    <t>-1/f6sacc=n4/n1*R1*(U2*U3+L2*R3)*(2*(R1*(L2+U2*L3)+(1+R2*L3))+R1*(U2*U3+L2*R3)*L4)</t>
    <phoneticPr fontId="9"/>
  </si>
  <si>
    <t>-1/f6sacc=n4/n1*R1*(U2*U3+L2*R3)*(2*(1+R2*L3)+R1*(2*(L2+U2*L3)+(U2*U3+L2*R3)*L4))</t>
    <phoneticPr fontId="9"/>
  </si>
  <si>
    <t>-1/f6sacc=n2/n1*R1*(2+R1*Leff)</t>
    <phoneticPr fontId="9"/>
  </si>
  <si>
    <t>-b6s/f6s=n4/n2*(R1*U2*U3+R2*U3+R3+R1*L2*R3)*(2*(L2+U2*L3)+(U2*U3+L2*R3)*L4)</t>
    <phoneticPr fontId="9"/>
  </si>
  <si>
    <t>-b6s/f6s=n4/n2*(R1*(U2*U3+L2*R3)+(R2*U3+R3))*(2*(L2+U2*L3)+(U2*U3+L2*R3)*L4)</t>
    <phoneticPr fontId="9"/>
  </si>
  <si>
    <t>r2=(n3-n2)/n3*Lza</t>
    <phoneticPr fontId="9"/>
  </si>
  <si>
    <t>r3=(n4-n3)/n3*(L3-Lza)</t>
    <phoneticPr fontId="9"/>
  </si>
  <si>
    <t>前記と同様に計算すると、</t>
    <rPh sb="0" eb="2">
      <t>ゼンキ</t>
    </rPh>
    <rPh sb="3" eb="5">
      <t>ドウヨウ</t>
    </rPh>
    <rPh sb="6" eb="8">
      <t>ケイサン</t>
    </rPh>
    <phoneticPr fontId="9"/>
  </si>
  <si>
    <t>R2=-1/Lza</t>
  </si>
  <si>
    <t>U2=S2-L2/Lza</t>
  </si>
  <si>
    <t>R3=S3/(Lza-L3)</t>
  </si>
  <si>
    <t>U3=S3*Lza/(Lza-L3)</t>
  </si>
  <si>
    <t>1+R2*L3=1+(-1/Lza)*L3</t>
  </si>
  <si>
    <t>1+R2*L3=(Lza-L3)/Lza</t>
  </si>
  <si>
    <t>L2+U2*L3=L2+(S2-L2/Lza)*L3</t>
  </si>
  <si>
    <t>L2+U2*L3=L2*(Lza-L3)/Lza+S2*L3</t>
  </si>
  <si>
    <t>R2*U3+R3=-1/Lza*S3*Lza/(Lza-L3)+S3/(Lza-L3)</t>
  </si>
  <si>
    <t>U2*U3+L2*R3=(S2-L2/Lza)*S3*Lza/(Lza-L3)+L2*S3/(Lza-L3)</t>
  </si>
  <si>
    <t>U2*U3+L2*R3=(S2*S3*Lza-L2*S3+L2*S3)/(Lza-L3)</t>
  </si>
  <si>
    <t>U2*U3+L2*R3=S2*S3*Lza/(Lza-L3)</t>
  </si>
  <si>
    <t>-Lzas/β2s=(L1+U1*L2)</t>
  </si>
  <si>
    <t>-Lz6s/β6s=n4/n2*(U2*U3*L1+((2*U1*U2+L1*R2)*U3+2*(L1+U1*L2)*R3)*L2+(2*(U1*U2+L1*R2)*U2*U3+(L1*U2+(2*U1*U2+L1*R2)*L2)*R3)*L3+((L1+U1*L2)*R3+(U1*U2+L1*R2)*U3)*(U2*U3+L2*R3)*L4)</t>
    <phoneticPr fontId="9"/>
  </si>
  <si>
    <t>-Lz6s/β6s=n4/n2*(U2*U3*L1+((2*U1*(S2+L2*R2)+L1*R2)*U3+2*(L1+U1*L2)*R3)*L2+(2*(U1*U2+L1*R2)*(S2+L2*R2)*U3+(L1*(S2+L2*R2)+(U1*U2+(U1*U2+L1*R2))*L2)*R3)*L3+((L1+U1*L2)*R3+(U1*(S2+L2*R2)+L1*R2)*U3)*((S2+L2*R2)*U3+L2*R3)*L4)</t>
    <phoneticPr fontId="9"/>
  </si>
  <si>
    <t>-Lz6s/β6s=n4/n2*(U2*U3*L1+(2*U1*S2*U3+2*U1*L2*R2*U3+L1*R2*U3+2*L1*R3+2*U1*L2*R3)*L2+(2*(U1*U2+L1*R2)*S2*U3+2*(U1*U2+L1*R2)*L2*R2*U3+L1*S2*R3+L1*L2*R2*R3+U1*U2*L2*R3+(U1*U2+L1*R2)*L2*R3)*L3+(L1*R3+U1*L2*R3+U1*S2*U3+U1*L2*R2*U3+L1*R2*U3)*(S2*U3+L2*R2*U3+L2*R3)*L4)</t>
    <phoneticPr fontId="9"/>
  </si>
  <si>
    <t>-Lz6s/β6s=n4/n2*(U2*U3*L1+(2*U1*S2*U3+2*U1*L2*(R2*U3+R3)+L1*(R2*U3+L1*R3)+L1*R3)*L2+(2*U1*U2*S2*U3+2*L1*R2*S2*U3+U1*U2*L2*R2*U3+L1*R2*L2*R2*U3+(U1*U2+L1*R2)*L2*(R2*U3+R3)+L1*S2*R3+L1*L2*R2*R3+U1*U2*L2*R3)*L3+(L1*(R2*U3+R3)+U1*L2*(R2*U3+R3)+U1*S2*U3)*(S2*U3+L2*(R2*U3+R3))*L4)</t>
    <phoneticPr fontId="9"/>
  </si>
  <si>
    <t>-Lz6sacc/β6sacc=n4/n2*((S2+L2*R2)*U3*L1+(2*U1*S2*U3+L1*R3)*L2+(2*U1*U2*S2*U3+L1*R2*S2*U3+L1*S2*(R2*U3+R3)+U1*U2*L2*(R2*U3+R3)+L1*R2*L2*(R2*U3+R3))*L3+U1*S2^2*U3^2*L4)</t>
    <phoneticPr fontId="9"/>
  </si>
  <si>
    <t>-Lz6sacc/β6sacc=n4/n2*(L1*S2*U3+L1*L2*R2*U3+2*U1*L2*S2*U3+L1*L2*R3+2*U1*U2*S2*L3*U3+L1*R2*S2*L3*U3+U1*S2^2*U3^2*L4)</t>
    <phoneticPr fontId="9"/>
  </si>
  <si>
    <t>-Lz6sacc/β6sacc=n4/n2*(L1*S2*U3+L1*L2*(R2*U3+R3)+2*U1*L2*S2*U3+2*U1*U2*S2*L3*U3+L1*R2*S2*L3*U3+U1*S2^2*U3^2*L4)</t>
    <phoneticPr fontId="9"/>
  </si>
  <si>
    <t>-Lz6sacc/β6sacc=n4/n2*S2*U3*(L1+2*U1*L2+2*U1*U2*L3+L1*R2*L3+U1*S2*U3*L4)</t>
    <phoneticPr fontId="9"/>
  </si>
  <si>
    <t>-Lz6sacc/β6sacc=L1+U1*Leff</t>
    <phoneticPr fontId="9"/>
  </si>
  <si>
    <t>ta=(Lza-L3)/Lza</t>
  </si>
  <si>
    <t>U3=S3/ta</t>
  </si>
  <si>
    <t>1+R2*L3=ta</t>
  </si>
  <si>
    <t>L2+U2*L3=L2*ta+S2*L3</t>
  </si>
  <si>
    <t>U2*U3+L2*R3=S2*S3/ta</t>
  </si>
  <si>
    <t>-1/f6sacc=n4/n1*R1*S2*S3/ta*(2*ta+R1*(2*(L2*ta+S2*L3)+S2*S3/ta*L4))</t>
  </si>
  <si>
    <t>-1/f6sacc=n2/n1*R1*(2+R1*(2*L2+2*S2*L3/ta+S2*S3*L4/ta^2))</t>
  </si>
  <si>
    <t>Leff=2*L2+2*S2*L3/ta+S2*S3*L4/ta^2</t>
  </si>
  <si>
    <t>-b6sacc/f6sacc=n4/n2*(R1*S2*S3/ta)*(2*(L2*ta+S2*L3)+S2*S3/ta*L4)</t>
  </si>
  <si>
    <t>-b6sacc/f6sacc=R1*(2*L2+2*S2*L3/ta+S2*S3*L4/ta^2)</t>
  </si>
  <si>
    <t>-Lz6sacc/β6sacc=n4/n3*S3/ta*(L1*ta+2*U1*(L2*ta+S2*L3)+U1*S2*S3/ta*L4)</t>
  </si>
  <si>
    <t>-Lz6sacc/β6sacc=L1+U1*(2*L2+2*S2*L3/ta+S2*S3*L4/ta^2)</t>
  </si>
  <si>
    <t>1/β6s=n4/n1*((1+R1*L2+R1*U2*L3+R2*L3)*(U1*(S2+L2*R2)*U3+L1*R2*U3+L1*R3+U1*L2*R3)+(L1+U1*L2+U1*U2*L3+L1*R2*L3+(U1*(S2+L2*R2)*U3+L1*R2*U3+L1*R3+U1*L2*R3)*L4)*(R1*U2*U3+R2*U3+R3+R1*L2*R3))</t>
    <phoneticPr fontId="9"/>
  </si>
  <si>
    <t>1/β6s=n4/n1*(((1+R2*L3)+R1*(L2+U2*L3))*(U1*S2*U3+U1*L2*R2*U3+L1*R2*U3+L1*R3+U1*L2*R3)+(L1+U1*L2+U1*U2*L3+L1*R2*L3+(U1*S2*U3+U1*L2*R2*U3+L1*(R2*U3+R3)+U1*L2*R3)*L4)*(R1*((S2+L2*R2)*U3+L2*R3)+(R2*U3+R3)))</t>
    <phoneticPr fontId="9"/>
  </si>
  <si>
    <t>1/β6s=n4/n1*(((1+R2*L3)+R1*(L2+U2*L3))*(U1*S2*U3+U1*L2*(R2*U3+R3)+L1*(R2*U3+R3))+(L1*(1+R2*L3)+U1*(L2+U2*L3)+(U1*S2*U3+U1*L2*(R2*U3+R3)+L1*(R2*U3+R3))*L4)*(R1*(S2*U3+L2*(R2*U3+R3))+(R2*U3+R3)))</t>
    <phoneticPr fontId="9"/>
  </si>
  <si>
    <t>1/β6sacc=n4/n1*(((1+R2*L3)+R1*(L2+U2*L3))*U1*S2*U3+(L1*(1+R2*L3)+U1*(L2+U2*L3)+U1*S2*U3*L4)*R1*S2*U3)</t>
    <phoneticPr fontId="9"/>
  </si>
  <si>
    <t>1/β6sacc=n4/n1*S2*U3*(U1*(1+R2*L3)+R1*U1*(L2+U2*L3)+(L1*(1+R2*L3)+U1*(L2+U2*L3)+U1*S2*U3*L4)*R1)</t>
    <phoneticPr fontId="9"/>
  </si>
  <si>
    <t>1/β6sacc=n4/n1*S2*U3*(U1*(1+R2*L3)+(L1*(1+R2*L3)+2*U1*(L2+U2*L3)+U1*S2*U3*L4)*R1)</t>
    <phoneticPr fontId="9"/>
  </si>
  <si>
    <t>1/β6sacc=n4/n1*S2*S3/ta*(U1*ta+(L1*ta+2*U1*(L2*ta+S2*L3)+U1*S2*S3/ta*L4)*R1)</t>
    <phoneticPr fontId="9"/>
  </si>
  <si>
    <t>1/β6sacc=n2/n1*(U1+(L1+U1*(2*L2+2*S2*L3/ta+S2*S3*L4/ta^2))*R1)</t>
    <phoneticPr fontId="9"/>
  </si>
  <si>
    <t>1/β6sacc=n2/n1*(U1+(L1+U1*Leff)*R1)</t>
    <phoneticPr fontId="9"/>
  </si>
  <si>
    <t>これらの式を次の対称2界面の式と比べると、</t>
    <rPh sb="4" eb="5">
      <t>シキ</t>
    </rPh>
    <rPh sb="6" eb="7">
      <t>ツギ</t>
    </rPh>
    <rPh sb="8" eb="10">
      <t>タイショウ</t>
    </rPh>
    <rPh sb="11" eb="13">
      <t>カイメン</t>
    </rPh>
    <rPh sb="14" eb="15">
      <t>シキ</t>
    </rPh>
    <rPh sb="16" eb="17">
      <t>クラ</t>
    </rPh>
    <phoneticPr fontId="9"/>
  </si>
  <si>
    <t>Leff が実効的なレンズ厚さを表していることがわかる。</t>
    <phoneticPr fontId="9"/>
  </si>
  <si>
    <t>Leff≒2*L2+2*S2*L3+S2*S3*L4</t>
    <phoneticPr fontId="9"/>
  </si>
  <si>
    <t>ta≒1</t>
  </si>
  <si>
    <t>となり、L3が小さいとき焦点距離f6saccなどは色収差補正(Lzaの変化)によりあまり変化しない。</t>
    <rPh sb="7" eb="8">
      <t>チイ</t>
    </rPh>
    <rPh sb="12" eb="14">
      <t>ショウテン</t>
    </rPh>
    <rPh sb="14" eb="16">
      <t>キョリ</t>
    </rPh>
    <rPh sb="25" eb="26">
      <t>イロ</t>
    </rPh>
    <rPh sb="26" eb="28">
      <t>シュウサ</t>
    </rPh>
    <rPh sb="28" eb="30">
      <t>ホセイ</t>
    </rPh>
    <rPh sb="35" eb="37">
      <t>ヘンカ</t>
    </rPh>
    <rPh sb="44" eb="46">
      <t>ヘンカ</t>
    </rPh>
    <phoneticPr fontId="9"/>
  </si>
  <si>
    <t>n1/n2*Leff*R1+2*Lze*R1+Lze*Leff*R1^2+n1/n2*(1-βe)=0</t>
    <phoneticPr fontId="9"/>
  </si>
  <si>
    <t>接眼レンズの倍率βe=β6saccを一定とすると、r1が逆算できる。</t>
    <rPh sb="0" eb="2">
      <t>セツガン</t>
    </rPh>
    <rPh sb="6" eb="8">
      <t>バイリツ</t>
    </rPh>
    <rPh sb="18" eb="20">
      <t>イッテイ</t>
    </rPh>
    <rPh sb="28" eb="30">
      <t>ギャクサン</t>
    </rPh>
    <phoneticPr fontId="9"/>
  </si>
  <si>
    <t>-b6sacc/f6sacc=-a6sacc/f6sacc=n4/n2*(R1*(U2*U3+L2*R3))*(2*(L2+U2*L3)+(U2*U3+L2*R3)*L4)</t>
    <phoneticPr fontId="9"/>
  </si>
  <si>
    <t>-b6sacc/f6sacc=-a6sacc/f6sacc=R1*Leff</t>
    <phoneticPr fontId="9"/>
  </si>
  <si>
    <t>R1=(-(S1*Leff+2*Lze)-SQRT((S1*Leff+2*Lze)^2-4*Lze*Leff*S1*(1-βe))/2/Lze/Leff</t>
    <phoneticPr fontId="9"/>
  </si>
  <si>
    <t>R1=-(S1*Leff+2*Lze+SQRT(S1^2*Leff^2+4*Lze*S1*Leff+4*Lze^2-4*Lze*Leff*S1+4*Lze*Leff*S1*βe))/2/Lze/Leff</t>
    <phoneticPr fontId="9"/>
  </si>
  <si>
    <t>(-1/fe)=-((1-βe)+R1*Leff)/Lze</t>
    <phoneticPr fontId="9"/>
  </si>
  <si>
    <t>であるので</t>
    <phoneticPr fontId="9"/>
  </si>
  <si>
    <t>おおざっぱに近似すると、通常 L3&lt;&lt;|Lza|　であるので、</t>
    <rPh sb="2" eb="4">
      <t>キンジ</t>
    </rPh>
    <rPh sb="8" eb="10">
      <t>ツウジョウ</t>
    </rPh>
    <phoneticPr fontId="9"/>
  </si>
  <si>
    <t>k1=-(n2/n1)^2</t>
    <phoneticPr fontId="9"/>
  </si>
  <si>
    <t>となる。このレンズの添え字を6saccとすると、焦点距離は次のようになる。</t>
    <rPh sb="10" eb="11">
      <t>ソ</t>
    </rPh>
    <rPh sb="12" eb="13">
      <t>ジ</t>
    </rPh>
    <rPh sb="24" eb="26">
      <t>ショウテン</t>
    </rPh>
    <rPh sb="26" eb="28">
      <t>キョリ</t>
    </rPh>
    <rPh sb="29" eb="30">
      <t>ツギ</t>
    </rPh>
    <phoneticPr fontId="9"/>
  </si>
  <si>
    <t>この構成は対称6界面で領域2と4と6が平行光の設計で、n1=n7, n2=n6&lt;n3=n5, L2=L6, L3=L5, r1=-r6, r2=-r5, r3=-r4,</t>
    <rPh sb="2" eb="4">
      <t>コウセイ</t>
    </rPh>
    <rPh sb="5" eb="7">
      <t>タイショウ</t>
    </rPh>
    <rPh sb="8" eb="10">
      <t>カイメン</t>
    </rPh>
    <rPh sb="11" eb="13">
      <t>リョウイキ</t>
    </rPh>
    <rPh sb="19" eb="21">
      <t>ヘイコウ</t>
    </rPh>
    <rPh sb="21" eb="22">
      <t>コウ</t>
    </rPh>
    <rPh sb="23" eb="25">
      <t>セッケイ</t>
    </rPh>
    <phoneticPr fontId="9"/>
  </si>
  <si>
    <t>また、レンズ間隔L4により像面湾曲を調整できる。</t>
    <phoneticPr fontId="9"/>
  </si>
  <si>
    <t>Ke*Lze/βe=βe*Lze-Lv*((1-βe)+R1*Leff)</t>
    <phoneticPr fontId="9"/>
  </si>
  <si>
    <t>(1-βe)+R1*Leff=(βe*Lze-Ke*Lze/βe)/Lv</t>
    <phoneticPr fontId="9"/>
  </si>
  <si>
    <t>R1*Leff=(βe*Lze-Ke*Lze/βe-(1-βe)*Lv)/Lv</t>
    <phoneticPr fontId="9"/>
  </si>
  <si>
    <t>R1*Leff=(βe*(Le-Lv)-Ke*Lze/βe-(Lv-βe*Lv))/Lv</t>
    <phoneticPr fontId="9"/>
  </si>
  <si>
    <t>R1*Leff=(βe*Le-βe*Lv-Ke*Lze/βe-Lv+βe*Lv)/Lv</t>
    <phoneticPr fontId="9"/>
  </si>
  <si>
    <t>R1*Leff=(βe*Le-Ke*Lze/βe-Lv)/Lv</t>
    <phoneticPr fontId="9"/>
  </si>
  <si>
    <t>R1=-(S1*Leff+2*Lze+SQRT(S1^2*Leff^2+4*Lze^2+4*Lze*Leff*S1*βe))/2/Lze/Leff</t>
    <phoneticPr fontId="9"/>
  </si>
  <si>
    <t>-(S1*Leff+2*Lze+SQRT(S1^2*Leff^2+4*Lze^2+4*Lze*Leff*S1*βe))/2/Lze/Leff*Leff=(βe*Le-Ke*Lze/βe-Lv)/Lv</t>
    <phoneticPr fontId="9"/>
  </si>
  <si>
    <t>-S1*Leff-2*Lze-SQRT(S1^2*Leff^2+4*Lze^2+4*Lze*Leff*S1*βe)=2*(βe*Le-Ke*Lze/βe-Lv)*Lze/Lv</t>
    <phoneticPr fontId="9"/>
  </si>
  <si>
    <t>-SQRT(S1^2*Leff^2+4*Lze^2+4*Lze*Leff*S1*βe)=2*(βe*Le-Ke*Lze/βe-Lv)*Lze/Lv+S1*Leff+2*Lze</t>
    <phoneticPr fontId="9"/>
  </si>
  <si>
    <t>-SQRT(S1^2*Leff^2+4*Lze^2+4*Lze*Leff*S1*βe)=2*Lze*(βe*Le-Ke*Lze/βe)/Lv+S1*Leff</t>
    <phoneticPr fontId="9"/>
  </si>
  <si>
    <t>S1^2*Leff^2+4*Lze^2+4*Lze*Leff*S1*βe=(2*Lze*(βe*Le-Ke*Lze/βe)/Lv+S1*Leff)^2</t>
    <phoneticPr fontId="9"/>
  </si>
  <si>
    <t>S1^2*Leff^2+4*Lze^2+4*Lze*Leff*S1*βe=4*Lze^2*(βe*Le-Ke*Lze/βe)^2/Lv^2+4*S1*Leff*Lze*(βe*Le-Ke*Lze/βe)/Lv+S1^2*Leff^2</t>
    <phoneticPr fontId="9"/>
  </si>
  <si>
    <t>Lze+Leff*S1*βe=Lze*(βe*Le-Ke*Lze/βe)^2/Lv^2+S1*Leff*(βe*Le-Ke*Lze/βe)/Lv</t>
    <phoneticPr fontId="9"/>
  </si>
  <si>
    <t>Leff*S1*βe-S1*Leff*(βe*Le-Ke*Lze/βe)/Lv=Lze*(βe*Le-Ke*Lze/βe)^2/Lv^2-Lze</t>
    <phoneticPr fontId="9"/>
  </si>
  <si>
    <t>S1*Leff*(βe-(βe*Le-Ke*Lze/βe)/Lv)=Lze*((βe*Le-Ke*Lze/βe)^2/Lv^2-1)</t>
    <phoneticPr fontId="9"/>
  </si>
  <si>
    <t>S1*Leff*(βe*Lv-(βe*Le-Ke*Lze/βe))/Lv=Lze*((βe*Le-Ke*Lze/βe)^2-Lv^2)/Lv^2</t>
    <phoneticPr fontId="9"/>
  </si>
  <si>
    <t>S1*Leff*(βe*Lv-βe*Le+Ke*Lze/βe)=Lze*((βe*Le-Ke*Lze/βe)^2-Lv^2)/Lv</t>
    <phoneticPr fontId="9"/>
  </si>
  <si>
    <t>S1*Leff*(βe*(Lv-Le)+Ke*Lze/βe)=Lze*((βe*Le-Ke*Lze/βe)^2-Lv^2)/Lv</t>
    <phoneticPr fontId="9"/>
  </si>
  <si>
    <t>S1*Leff*(-βe*Lze+Ke*Lze/βe)=Lze*((βe*Le-Ke*Lze/βe)^2-Lv^2)/Lv</t>
    <phoneticPr fontId="9"/>
  </si>
  <si>
    <t>S1*Leff*(Ke/βe-βe)=((βe*Le-Ke*Lze/βe)^2-Lv^2)/Lv</t>
    <phoneticPr fontId="9"/>
  </si>
  <si>
    <t>S1*Leff*(Ke/βe-βe)=((βe*Le-Ke/βe*Lze)^2-Lv^2)/Lv</t>
    <phoneticPr fontId="9"/>
  </si>
  <si>
    <t>Leff=1/S1*((βe*Le-Ke/βe*Lze)^2-Lv^2)/Lv/(Ke/βe-βe)</t>
    <phoneticPr fontId="9"/>
  </si>
  <si>
    <t>上で求めたR1を代入すれば、LeffからKeが求まる。逆にKeからLeffを求めるには、</t>
    <rPh sb="0" eb="1">
      <t>ウエ</t>
    </rPh>
    <rPh sb="2" eb="3">
      <t>モト</t>
    </rPh>
    <rPh sb="8" eb="10">
      <t>ダイニュウ</t>
    </rPh>
    <rPh sb="23" eb="24">
      <t>モト</t>
    </rPh>
    <rPh sb="27" eb="28">
      <t>ギャク</t>
    </rPh>
    <rPh sb="38" eb="39">
      <t>モト</t>
    </rPh>
    <phoneticPr fontId="9"/>
  </si>
  <si>
    <t>R1を代入して</t>
    <rPh sb="3" eb="5">
      <t>ダイニュウ</t>
    </rPh>
    <phoneticPr fontId="9"/>
  </si>
  <si>
    <t>両辺を2乗して</t>
    <rPh sb="0" eb="2">
      <t>リョウヘン</t>
    </rPh>
    <rPh sb="4" eb="5">
      <t>ジョウ</t>
    </rPh>
    <phoneticPr fontId="9"/>
  </si>
  <si>
    <t>となる。Ke=0でアイレリーフLeを大きくしようとすると、実効レンズ厚を薄くする必要があることがわかる。</t>
    <phoneticPr fontId="9"/>
  </si>
  <si>
    <t>集束円錐曲面光学系の1界面の式をまとめると</t>
    <rPh sb="0" eb="2">
      <t>シュウソク</t>
    </rPh>
    <rPh sb="2" eb="4">
      <t>エンスイ</t>
    </rPh>
    <rPh sb="4" eb="6">
      <t>キョクメン</t>
    </rPh>
    <rPh sb="6" eb="9">
      <t>コウガクケイ</t>
    </rPh>
    <rPh sb="11" eb="13">
      <t>カイメン</t>
    </rPh>
    <rPh sb="14" eb="15">
      <t>シキ</t>
    </rPh>
    <phoneticPr fontId="9"/>
  </si>
  <si>
    <t>実効レンズ厚LeffはL2,L3,L4とLzaで決まるので、Keを固定するとこのうちどれかが決まることになる。</t>
    <rPh sb="0" eb="2">
      <t>ジッコウ</t>
    </rPh>
    <rPh sb="5" eb="6">
      <t>アツ</t>
    </rPh>
    <rPh sb="24" eb="25">
      <t>キ</t>
    </rPh>
    <rPh sb="33" eb="35">
      <t>コテイ</t>
    </rPh>
    <rPh sb="46" eb="47">
      <t>キ</t>
    </rPh>
    <phoneticPr fontId="9"/>
  </si>
  <si>
    <t>k1=-0.3982</t>
    <phoneticPr fontId="9"/>
  </si>
  <si>
    <t>k2=-0.8847</t>
    <phoneticPr fontId="9"/>
  </si>
  <si>
    <t>k3=-2.2219</t>
    <phoneticPr fontId="9"/>
  </si>
  <si>
    <t>この例では、設計と同じL1の場合、小さな入射角度(あるいは物体)では非常に良く集束する。</t>
    <rPh sb="2" eb="3">
      <t>レイ</t>
    </rPh>
    <rPh sb="6" eb="8">
      <t>セッケイ</t>
    </rPh>
    <rPh sb="9" eb="10">
      <t>オナ</t>
    </rPh>
    <rPh sb="14" eb="16">
      <t>バアイ</t>
    </rPh>
    <rPh sb="17" eb="18">
      <t>チイ</t>
    </rPh>
    <rPh sb="20" eb="22">
      <t>ニュウシャ</t>
    </rPh>
    <rPh sb="22" eb="24">
      <t>カクド</t>
    </rPh>
    <rPh sb="29" eb="31">
      <t>ブッタイ</t>
    </rPh>
    <rPh sb="34" eb="36">
      <t>ヒジョウ</t>
    </rPh>
    <rPh sb="37" eb="38">
      <t>ヨ</t>
    </rPh>
    <rPh sb="39" eb="41">
      <t>シュウソク</t>
    </rPh>
    <phoneticPr fontId="9"/>
  </si>
  <si>
    <t>-1/fe=n2/n1*R1*(2+R1*Leff)</t>
    <phoneticPr fontId="9"/>
  </si>
  <si>
    <t>R1*(2+R1*Leff)+S1/fe=0</t>
    <phoneticPr fontId="9"/>
  </si>
  <si>
    <t>Leff*R1^2+2*R1+S1/fe=0</t>
    <phoneticPr fontId="9"/>
  </si>
  <si>
    <t>R1=(-1+SQRT(1-Leff*S1/fe))/Leff</t>
    <phoneticPr fontId="9"/>
  </si>
  <si>
    <t>この場合の複号は正であるので</t>
    <rPh sb="2" eb="4">
      <t>バアイ</t>
    </rPh>
    <rPh sb="5" eb="7">
      <t>フクゴウ</t>
    </rPh>
    <rPh sb="8" eb="9">
      <t>セイ</t>
    </rPh>
    <phoneticPr fontId="9"/>
  </si>
  <si>
    <t>あるいは、焦点距離feから求める場合には、</t>
    <rPh sb="5" eb="7">
      <t>ショウテン</t>
    </rPh>
    <rPh sb="7" eb="9">
      <t>キョリ</t>
    </rPh>
    <rPh sb="13" eb="14">
      <t>モト</t>
    </rPh>
    <rPh sb="16" eb="18">
      <t>バアイ</t>
    </rPh>
    <phoneticPr fontId="9"/>
  </si>
  <si>
    <t>1/fe=1/(L1e+ae)+1/(be+Lze)</t>
    <phoneticPr fontId="9"/>
  </si>
  <si>
    <t>これを用いて</t>
    <rPh sb="3" eb="4">
      <t>モチ</t>
    </rPh>
    <phoneticPr fontId="9"/>
  </si>
  <si>
    <t>で、レンズの形状がすべて決まるのでこれを用いてfeあるいはbe=aeを計算すると、レンズの基本式より</t>
    <rPh sb="6" eb="8">
      <t>ケイジョウ</t>
    </rPh>
    <rPh sb="12" eb="13">
      <t>キ</t>
    </rPh>
    <rPh sb="20" eb="21">
      <t>モチ</t>
    </rPh>
    <rPh sb="35" eb="37">
      <t>ケイサン</t>
    </rPh>
    <rPh sb="45" eb="47">
      <t>キホン</t>
    </rPh>
    <rPh sb="47" eb="48">
      <t>シキ</t>
    </rPh>
    <phoneticPr fontId="9"/>
  </si>
  <si>
    <t>Leff=((βe*Le-Ke/βe*Lze)^2-Lv^2)/Lv/(Ke/βe-βe)/S1</t>
    <phoneticPr fontId="9"/>
  </si>
  <si>
    <t>Lze=Lz6sacc=Le-Lv</t>
    <phoneticPr fontId="9"/>
  </si>
  <si>
    <t>よくあるように、Ke=0の場合(中間像から平行に出た光が瞳の中央を通る場合)は、</t>
    <rPh sb="13" eb="15">
      <t>バアイ</t>
    </rPh>
    <phoneticPr fontId="9"/>
  </si>
  <si>
    <t>Leff=(Lv^2-βe^2*Le^2)/Lv/βe/S1</t>
    <phoneticPr fontId="9"/>
  </si>
  <si>
    <t>1/(L1e+be)=1/fe-1/(be+Lze)</t>
    <phoneticPr fontId="9"/>
  </si>
  <si>
    <t>L1e=1/(1/fe-1/(be+Lze))-be</t>
    <phoneticPr fontId="9"/>
  </si>
  <si>
    <t>(y-y0)=my1*(x-x0)</t>
    <phoneticPr fontId="9"/>
  </si>
  <si>
    <t>(z-z0)=mz1*(x-x0)</t>
    <phoneticPr fontId="9"/>
  </si>
  <si>
    <t>∂v/∂y=-2*(k1+1)*y</t>
    <phoneticPr fontId="9"/>
  </si>
  <si>
    <t>∂v/∂z=-2*(k1+1)*z</t>
    <phoneticPr fontId="9"/>
  </si>
  <si>
    <t>∂u/∂y=1/2*r1/SQRT(1+v/r1^2)*(∂v/∂y)/r1^2</t>
    <phoneticPr fontId="9"/>
  </si>
  <si>
    <t>∂u/∂y=r1/2/SQRT(1+v/r1^2)*(-2*(k1+1)*y)/r1^2</t>
    <phoneticPr fontId="9"/>
  </si>
  <si>
    <t>∂u/∂y=-(k1+1)*y/r1/SQRT(1+v/r1^2)</t>
    <phoneticPr fontId="9"/>
  </si>
  <si>
    <t>∂u/∂z=-(k1+1)*z/u</t>
    <phoneticPr fontId="9"/>
  </si>
  <si>
    <t>SQRT(1+v/r1^2)=u/r1</t>
    <phoneticPr fontId="9"/>
  </si>
  <si>
    <t>1+v/r1^2=u^2/r1^2</t>
    <phoneticPr fontId="9"/>
  </si>
  <si>
    <t>r1^2+v=u^2</t>
    <phoneticPr fontId="9"/>
  </si>
  <si>
    <t>∂g/∂y=(2*y*(r1+u)-y^2*(∂u/∂y))/(r1+u)^2-z^2*(∂u/∂y)/(r1+u)^2</t>
    <phoneticPr fontId="9"/>
  </si>
  <si>
    <t>∂g/∂y=(2*y*(r1+u)-(y^2+z^2)*(∂u/∂y))/(r1+u)^2</t>
    <phoneticPr fontId="9"/>
  </si>
  <si>
    <t>∂u/∂y=-(k1+1)*y/u</t>
    <phoneticPr fontId="9"/>
  </si>
  <si>
    <t>∂g/∂y=(2*y*(r1+u)-v*y/u)/(r1+u)^2</t>
    <phoneticPr fontId="9"/>
  </si>
  <si>
    <t>v=u^2-r1^2</t>
    <phoneticPr fontId="9"/>
  </si>
  <si>
    <t>∂g/∂y=(2*y*(r1+u)-(u^2-r1^2)*y/u)/(r1+u)^2</t>
    <phoneticPr fontId="9"/>
  </si>
  <si>
    <t>∂g/∂y=(2*y*r1+2*y*u-u*y+r1^2*y/u)/(r1+u)^2</t>
    <phoneticPr fontId="9"/>
  </si>
  <si>
    <t>∂g/∂y=y*(u^2+2*r1*u+r1^2)/u/(r1+u)^2</t>
    <phoneticPr fontId="9"/>
  </si>
  <si>
    <t>∂g/∂y=y*(u+r1)^2/u/(r1+u)^2</t>
    <phoneticPr fontId="9"/>
  </si>
  <si>
    <t>∂g/∂z=z/u</t>
    <phoneticPr fontId="9"/>
  </si>
  <si>
    <t>x=(y-hy0)/my1</t>
    <phoneticPr fontId="9"/>
  </si>
  <si>
    <t>z=mz1*x+hz0</t>
    <phoneticPr fontId="9"/>
  </si>
  <si>
    <t>界面x=g(y,z)と光線(x-x0)=(y-y0)/my1=(z-z0)/mz1の交点(xa,ya,za)を求める。</t>
    <rPh sb="0" eb="2">
      <t>カイメン</t>
    </rPh>
    <rPh sb="11" eb="13">
      <t>コウセン</t>
    </rPh>
    <phoneticPr fontId="9"/>
  </si>
  <si>
    <t>xa=g(ya,za) より</t>
    <phoneticPr fontId="9"/>
  </si>
  <si>
    <t>xa=(ya^2+za^2)/(1+SQRT(1-(k1+1)*(ya^2+za^2)/r1^2))/r1</t>
    <phoneticPr fontId="9"/>
  </si>
  <si>
    <t>1+SQRT(1-(k1+1)*(ya^2+za^2)/r1^2)=(ya^2+za^2)/r1/xa</t>
    <phoneticPr fontId="9"/>
  </si>
  <si>
    <t>SQRT(1-(k1+1)*(ya^2+za^2)/r1^2)=(ya^2+za^2)/r1/xa-1</t>
    <phoneticPr fontId="9"/>
  </si>
  <si>
    <t>1-(k1+1)*(ya^2+za^2)/r1^2=(ya^2+za^2)^2/r1^2/xa^2-2*(ya^2+za^2)/r1/xa+1</t>
    <phoneticPr fontId="9"/>
  </si>
  <si>
    <t>(k1+1)*(ya^2+za^2)*xa^2=-(ya^2+za^2)^2+2*(ya^2+za^2)*r1*xa</t>
    <phoneticPr fontId="9"/>
  </si>
  <si>
    <t>y=my1*x+hy0</t>
    <phoneticPr fontId="9"/>
  </si>
  <si>
    <t>ya^2+za^2=(my1*xa+hy0)^2+(mz1*xa+hz0)^2</t>
    <phoneticPr fontId="9"/>
  </si>
  <si>
    <t>ya^2+za^2=my1^2*xa^2+2*hy0*my1*xa+hy0^2+mz1^2*xa^2+2*hz0*mz1*xa+hz0^2</t>
    <phoneticPr fontId="9"/>
  </si>
  <si>
    <t>ya^2+za^2=(my1^2+mz1^2)*xa^2+2*(hy0*my1+hz0*mz1)*xa+(hy0^2+hz0^2)</t>
    <phoneticPr fontId="9"/>
  </si>
  <si>
    <t>(k1+1)*xa^2=-(ya^2+za^2)+2*r1*xa</t>
    <phoneticPr fontId="9"/>
  </si>
  <si>
    <t>(k1+1)*xa^2-2*r1*xa+(ya^2+za^2)=0</t>
    <phoneticPr fontId="9"/>
  </si>
  <si>
    <t>(k1+1)*xa^2-2*r1*xa+(my1^2+mz1^2)*xa^2+2*(hy0*my1+hz0*mz1)*xa+(hy0^2+hz0^2)=0</t>
    <phoneticPr fontId="9"/>
  </si>
  <si>
    <t>(1+k1+my1^2+mz1^2)*xa^2-2*(r1-hy0*my1-hz0*mz1)*xa+(hy0^2+hz0^2)=0</t>
    <phoneticPr fontId="9"/>
  </si>
  <si>
    <t>A*xa^2-2*B*xa+(hy0^2+hz0^2)=0</t>
    <phoneticPr fontId="9"/>
  </si>
  <si>
    <t>xa=(B±SQRT(B^2-A*(hy0^2+hz0^2)))/A</t>
    <phoneticPr fontId="9"/>
  </si>
  <si>
    <t>xa=h0*E/(1+SQRT(1-(1+k1+m1^2)*E^2))</t>
  </si>
  <si>
    <t>この式は、A*E^2が小さいとき、桁落ちが起こり誤差が大きくなるため変形する。</t>
    <rPh sb="2" eb="3">
      <t>シキ</t>
    </rPh>
    <rPh sb="11" eb="12">
      <t>チイ</t>
    </rPh>
    <rPh sb="17" eb="18">
      <t>ケタ</t>
    </rPh>
    <rPh sb="18" eb="19">
      <t>オ</t>
    </rPh>
    <rPh sb="21" eb="22">
      <t>オ</t>
    </rPh>
    <rPh sb="24" eb="26">
      <t>ゴサ</t>
    </rPh>
    <rPh sb="27" eb="28">
      <t>オオ</t>
    </rPh>
    <rPh sb="34" eb="36">
      <t>ヘンケイ</t>
    </rPh>
    <phoneticPr fontId="9"/>
  </si>
  <si>
    <t>xa=(1-SQRT(1-A*E^2))*h0/E/A</t>
    <phoneticPr fontId="9"/>
  </si>
  <si>
    <t>xa=(1-SQRT(1-A*E^2))*(1+SQRT(1-A*E^2))*h0/E/A/(1+SQRT(1-A*E^2))</t>
    <phoneticPr fontId="9"/>
  </si>
  <si>
    <t>xa=(1-(1-A*E^2))*h0/E/A/(1+SQRT(1-A*E^2))</t>
    <phoneticPr fontId="9"/>
  </si>
  <si>
    <t>xa=h0*E/(1+SQRT(1-A*E^2))</t>
    <phoneticPr fontId="9"/>
  </si>
  <si>
    <t>SQRT内が負のときエラー　交点なし</t>
    <rPh sb="4" eb="5">
      <t>ナイ</t>
    </rPh>
    <rPh sb="6" eb="7">
      <t>フ</t>
    </rPh>
    <rPh sb="14" eb="16">
      <t>コウテン</t>
    </rPh>
    <phoneticPr fontId="6"/>
  </si>
  <si>
    <t xml:space="preserve">    E=h0/(r1-m1*h0)</t>
    <phoneticPr fontId="9"/>
  </si>
  <si>
    <t xml:space="preserve">    x=h0*E/(1+SQRT(1-(1+k1+m1^2)*E^2))</t>
    <phoneticPr fontId="9"/>
  </si>
  <si>
    <t>xa=(1-SQRT(1-A*(hy0^2+hz0^2)/B^2))*B/A</t>
    <phoneticPr fontId="9"/>
  </si>
  <si>
    <t>xa=(1-SQRT(1-A*E^2))*SQRT(hy0^2+hz0^2)/E/A</t>
    <phoneticPr fontId="9"/>
  </si>
  <si>
    <t>xa=(1-SQRT(1-A*E^2))*(1+SQRT(1-A*E^2))*SQRT(hy0^2+hz0^2)/E/A/(1+SQRT(1-A*E^2))</t>
    <phoneticPr fontId="9"/>
  </si>
  <si>
    <t>xa=(1-(1-A*E^2))*SQRT(hy0^2+hz0^2)/E/A/(1+SQRT(1-A*E^2))</t>
    <phoneticPr fontId="9"/>
  </si>
  <si>
    <t>xa=E*SQRT(hy0^2+hz0^2)/(1+SQRT(1-A*E^2))</t>
    <phoneticPr fontId="9"/>
  </si>
  <si>
    <t>B=SQRT(hy0^2+hz0^2)/E</t>
    <phoneticPr fontId="9"/>
  </si>
  <si>
    <t>xa=B*E^2/(1+SQRT(1-(1+k1+my1^2+mz1^2)*E^2))</t>
    <phoneticPr fontId="9"/>
  </si>
  <si>
    <t>ya=my1*xa+hy0</t>
    <phoneticPr fontId="9"/>
  </si>
  <si>
    <t>za=mz1*xa+hz0</t>
    <phoneticPr fontId="9"/>
  </si>
  <si>
    <t>交点のy,z座標は、光線上であるため</t>
    <rPh sb="0" eb="2">
      <t>コウテン</t>
    </rPh>
    <phoneticPr fontId="9"/>
  </si>
  <si>
    <t>接平面と法線は直交するので</t>
    <rPh sb="0" eb="1">
      <t>セツ</t>
    </rPh>
    <rPh sb="1" eb="3">
      <t>ヘイメン</t>
    </rPh>
    <rPh sb="4" eb="6">
      <t>ホウセン</t>
    </rPh>
    <rPh sb="7" eb="9">
      <t>チョッコウ</t>
    </rPh>
    <phoneticPr fontId="9"/>
  </si>
  <si>
    <t>∂y/∂x=1/(∂f/∂y)</t>
    <phoneticPr fontId="9"/>
  </si>
  <si>
    <t>∂z/∂x=1/(∂f/∂z)</t>
    <phoneticPr fontId="9"/>
  </si>
  <si>
    <t>E=h0/B</t>
    <phoneticPr fontId="9"/>
  </si>
  <si>
    <t>E</t>
    <phoneticPr fontId="9"/>
  </si>
  <si>
    <t>xa=h0*E/(1+SQRT(1-A*E^2))</t>
    <phoneticPr fontId="9"/>
  </si>
  <si>
    <t>とすると</t>
    <phoneticPr fontId="9"/>
  </si>
  <si>
    <t>v(y)=-(k1+1)*y^2</t>
    <phoneticPr fontId="9"/>
  </si>
  <si>
    <t>ここで</t>
    <phoneticPr fontId="9"/>
  </si>
  <si>
    <t>さらに</t>
    <phoneticPr fontId="9"/>
  </si>
  <si>
    <t>u(y)=r1*SQRT(1+v(y)/r1^2)</t>
    <phoneticPr fontId="9"/>
  </si>
  <si>
    <t>とすると</t>
    <phoneticPr fontId="9"/>
  </si>
  <si>
    <t>とすると</t>
    <phoneticPr fontId="9"/>
  </si>
  <si>
    <t>E=h0/B=h0/(r1-m1*h0)</t>
    <phoneticPr fontId="9"/>
  </si>
  <si>
    <t>したがって</t>
    <phoneticPr fontId="9"/>
  </si>
  <si>
    <t>とすると、r1が正でも負でも</t>
    <phoneticPr fontId="9"/>
  </si>
  <si>
    <t>ここで、次のように定義し、</t>
    <rPh sb="4" eb="5">
      <t>ツギ</t>
    </rPh>
    <rPh sb="9" eb="11">
      <t>テイギ</t>
    </rPh>
    <phoneticPr fontId="9"/>
  </si>
  <si>
    <t>符号は無視して後で考えると</t>
    <phoneticPr fontId="9"/>
  </si>
  <si>
    <t>N=n2/n1</t>
    <phoneticPr fontId="9"/>
  </si>
  <si>
    <t>とすると</t>
    <phoneticPr fontId="9"/>
  </si>
  <si>
    <r>
      <t>よって、</t>
    </r>
    <r>
      <rPr>
        <sz val="10"/>
        <color rgb="FF00B050"/>
        <rFont val="ＭＳ Ｐゴシック"/>
        <family val="3"/>
        <charset val="128"/>
      </rPr>
      <t/>
    </r>
    <phoneticPr fontId="9"/>
  </si>
  <si>
    <t>P=N^2+T1^2*(N^2-1)</t>
    <phoneticPr fontId="9"/>
  </si>
  <si>
    <t>m1=tan(ψ1)</t>
  </si>
  <si>
    <t>m2=tan(ψ2)</t>
  </si>
  <si>
    <t>X1=X1'+L1=x1*cos(φ1)-y1*sin(φ1)+L1</t>
  </si>
  <si>
    <t>W1=x1*cos(φ1)-y1*sin(φ1)</t>
  </si>
  <si>
    <t>Y1=Y1'+δ1=x1*sin(φ1)+y1*cos(φ1)+δ1</t>
  </si>
  <si>
    <t>S=sin(φ1)</t>
  </si>
  <si>
    <t>C=cos(φ1)=SQRT(1-S^2)</t>
  </si>
  <si>
    <t>T=tan(φ1)=S/C</t>
  </si>
  <si>
    <t>座標がφ1だけ回転すると、角度はφ1だけ小さく(マイナスに)なるから</t>
  </si>
  <si>
    <t>S=SIN(φ1)</t>
  </si>
  <si>
    <t>次に、X'-Y'座標系から原点を中心にφiだけ回転したx-y座標系に変換する。</t>
  </si>
  <si>
    <t>座標がφ1だけ回転すると、点は－φ1だけ回転したことになり</t>
  </si>
  <si>
    <t>x＝X'*cos(-φ1)-Y'*sin(-φ1) =X'*cos(φ1)+Y'*sin(φ1)</t>
  </si>
  <si>
    <t>ｙ＝X'*sin(-φ1)+Y'*cos(-φ1) =-X'*sin(φ1)+Y'*cos(φ1)</t>
  </si>
  <si>
    <t>x0=X0'*cos(φ1)+Y0'*sin(φ1)</t>
  </si>
  <si>
    <t>ｙ0＝-X0'*sin(φ1)+Y0'*cos(φ1)</t>
  </si>
  <si>
    <t>x0=-(L1-W0)*cos(φ1)+(Y0-δ1)*sin(φ1)</t>
  </si>
  <si>
    <t>ｙ0＝(L1-W0)*sin(φ1)+(Y0-δ1)*cos(φ1)</t>
  </si>
  <si>
    <t>逆に、回転した座標系からもとに戻す場合、-φ1だけ回転させるため</t>
  </si>
  <si>
    <t>X'=x*cos(-φ1)+y*sin(-φ1)=x*cos(φ1)-y*sin(φ1)</t>
  </si>
  <si>
    <t>Y'=-x*sin(-φ1)+y*cos(-φ1)=x*sin(φ1)+y*cos(φ1)</t>
  </si>
  <si>
    <t xml:space="preserve">一般に、点（X',Y'）を原点の周りに角θだけ回転すると点（ｘ,y）に移されるものすると， </t>
    <rPh sb="0" eb="2">
      <t>イッパン</t>
    </rPh>
    <phoneticPr fontId="9"/>
  </si>
  <si>
    <t>とすると</t>
    <phoneticPr fontId="9"/>
  </si>
  <si>
    <t>B=r1-hy0*my1-hz0*mz1</t>
    <phoneticPr fontId="9"/>
  </si>
  <si>
    <t>A=1+k1+my1^2+mz1^2</t>
    <phoneticPr fontId="9"/>
  </si>
  <si>
    <t>E=SQRT(hy0^2+hz0^2)/B</t>
    <phoneticPr fontId="9"/>
  </si>
  <si>
    <t>E^2=(hy0^2+hz0^2)/B^2</t>
    <phoneticPr fontId="9"/>
  </si>
  <si>
    <t>q4～q16は高次非球面係数である。</t>
    <phoneticPr fontId="9"/>
  </si>
  <si>
    <t>ここで、</t>
    <phoneticPr fontId="9"/>
  </si>
  <si>
    <t>v=-(k1+1)*y^2-(k1+1)*z^2</t>
    <phoneticPr fontId="9"/>
  </si>
  <si>
    <t>微分して界面の傾きを求める。ただし、yやzで微分するので通常の傾きの逆数となる。まず、vを偏微分すると、</t>
    <rPh sb="0" eb="2">
      <t>ビブン</t>
    </rPh>
    <rPh sb="4" eb="6">
      <t>カイメン</t>
    </rPh>
    <rPh sb="7" eb="8">
      <t>カタム</t>
    </rPh>
    <rPh sb="10" eb="11">
      <t>モト</t>
    </rPh>
    <rPh sb="22" eb="24">
      <t>ビブン</t>
    </rPh>
    <rPh sb="28" eb="30">
      <t>ツウジョウ</t>
    </rPh>
    <rPh sb="31" eb="32">
      <t>カタム</t>
    </rPh>
    <rPh sb="34" eb="36">
      <t>ギャクスウ</t>
    </rPh>
    <rPh sb="45" eb="48">
      <t>ヘンビブン</t>
    </rPh>
    <phoneticPr fontId="9"/>
  </si>
  <si>
    <t>次に、uの偏微分は</t>
    <rPh sb="0" eb="1">
      <t>ツギ</t>
    </rPh>
    <rPh sb="5" eb="8">
      <t>ヘンビブン</t>
    </rPh>
    <phoneticPr fontId="9"/>
  </si>
  <si>
    <t>vをuで表すと、</t>
    <rPh sb="4" eb="5">
      <t>アラワ</t>
    </rPh>
    <phoneticPr fontId="9"/>
  </si>
  <si>
    <t>gの偏微分は、</t>
    <rPh sb="2" eb="5">
      <t>ヘンビブン</t>
    </rPh>
    <phoneticPr fontId="9"/>
  </si>
  <si>
    <t>g=y^2/(r1+u)+z^2/(r1+u)</t>
    <phoneticPr fontId="9"/>
  </si>
  <si>
    <t>光線がx-y-z座標系で(通常は)xの正方向に進むものとする。</t>
    <phoneticPr fontId="9"/>
  </si>
  <si>
    <t>(x0,y0,z0)をx-y-z座標系における光源の位置(x0は負の値)として、領域1の光線の式を次のように表す。</t>
    <rPh sb="40" eb="42">
      <t>リョウイキ</t>
    </rPh>
    <phoneticPr fontId="9"/>
  </si>
  <si>
    <t>my1はx-y座標系に投影した光線のy方向の傾き、mz1はx-z座標系に投影した光線のz方向の傾きである。</t>
    <rPh sb="11" eb="13">
      <t>トウエイ</t>
    </rPh>
    <rPh sb="19" eb="21">
      <t>ホウコウ</t>
    </rPh>
    <rPh sb="44" eb="46">
      <t>ホウコウ</t>
    </rPh>
    <phoneticPr fontId="9"/>
  </si>
  <si>
    <t>hy0=y0-my1*x0</t>
    <phoneticPr fontId="9"/>
  </si>
  <si>
    <t>hz0=y0-mz1*x0</t>
    <phoneticPr fontId="9"/>
  </si>
  <si>
    <t>ここで、</t>
    <phoneticPr fontId="9"/>
  </si>
  <si>
    <t>とすると</t>
    <phoneticPr fontId="9"/>
  </si>
  <si>
    <t>2次元の場合と同様に</t>
    <rPh sb="1" eb="3">
      <t>ジゲン</t>
    </rPh>
    <rPh sb="4" eb="6">
      <t>バアイ</t>
    </rPh>
    <rPh sb="7" eb="9">
      <t>ドウヨウ</t>
    </rPh>
    <phoneticPr fontId="9"/>
  </si>
  <si>
    <t>とすると</t>
    <phoneticPr fontId="9"/>
  </si>
  <si>
    <t>とすると、関数の変数を示すカッコを省略して</t>
    <rPh sb="5" eb="7">
      <t>カンスウ</t>
    </rPh>
    <rPh sb="8" eb="10">
      <t>ヘンスウ</t>
    </rPh>
    <rPh sb="11" eb="12">
      <t>シメ</t>
    </rPh>
    <rPh sb="17" eb="19">
      <t>ショウリャク</t>
    </rPh>
    <phoneticPr fontId="9"/>
  </si>
  <si>
    <t>f(y,z)の偏微分は、</t>
    <rPh sb="7" eb="10">
      <t>ヘンビブン</t>
    </rPh>
    <phoneticPr fontId="9"/>
  </si>
  <si>
    <t>であるから</t>
    <phoneticPr fontId="9"/>
  </si>
  <si>
    <t>∂(y^2+z^2)^i/∂y=i*(y^2+z^2)^(i-1)*2*y=2*i*y*(y^2+z^2)^(i-1)</t>
    <phoneticPr fontId="9"/>
  </si>
  <si>
    <t>∂f/∂y=∂g/∂y+4*q4*y*(y^2+z^2)+6*q6*y*(y^2+z^2)^2+8*q8*y*(y^2+z^2)^3+10*q10*y*(y^2+z^2)^4+12*q12*y*(y^2+z^2)^5+14*q14*y*(y^2+z^2)^6+16*q16*y*(y^2+z^2)^7</t>
    <phoneticPr fontId="9"/>
  </si>
  <si>
    <t>同様に</t>
    <rPh sb="0" eb="2">
      <t>ドウヨウ</t>
    </rPh>
    <phoneticPr fontId="9"/>
  </si>
  <si>
    <t>解の近似値y',z'を求める。</t>
    <phoneticPr fontId="9"/>
  </si>
  <si>
    <t>初期値は上で求めた値ya,zaを用いる。</t>
    <phoneticPr fontId="9"/>
  </si>
  <si>
    <t>z'=za</t>
    <phoneticPr fontId="9"/>
  </si>
  <si>
    <t>(x-x0)=(y-y0)/my1=(z-z0)/mz1</t>
    <phoneticPr fontId="9"/>
  </si>
  <si>
    <t>u=r1*SQRT(1-(k1+1)*Hs/r1^2)</t>
  </si>
  <si>
    <t>∂g/∂y=(2*y*(r1+u)-Hs*(-(k1+1)*y/u))/(r1+u)^2</t>
  </si>
  <si>
    <t>∂g/∂y=(2*y*(r1+u)+(k1+1)*Hs*y/u)/(r1+u)^2</t>
  </si>
  <si>
    <t>∂f/∂y=y/u+4*q4*y*Hs+6*q6*y*Hs^2+8*q8*y*Hs^3+10*q10*y*Hs^4+12*q12*y*Hs^5+14*q14*y*Hs^6+16*q16*y*Hs^7</t>
  </si>
  <si>
    <t>∂f/∂z=z/u+4*q4*z*Hs+6*q6*z*Hs^2+8*q8*z*Hs^3+10*q10*z*Hs^4+12*q12*z*Hs^5+14*q14*z*Hs^6+16*q16*z*Hs^7</t>
  </si>
  <si>
    <t>とすると</t>
    <phoneticPr fontId="9"/>
  </si>
  <si>
    <t>z=mz1/my1*(y-hy0)+hz0</t>
    <phoneticPr fontId="9"/>
  </si>
  <si>
    <t>Hs'=y'^2+(mz1/my1*(y'-hy0)+hz0)^2</t>
    <phoneticPr fontId="9"/>
  </si>
  <si>
    <t>Hs'をyで微分すると</t>
    <rPh sb="6" eb="8">
      <t>ビブン</t>
    </rPh>
    <phoneticPr fontId="9"/>
  </si>
  <si>
    <t>Δy'=e(y')/(de(y')/dy)</t>
    <phoneticPr fontId="9"/>
  </si>
  <si>
    <t>とすると</t>
    <phoneticPr fontId="9"/>
  </si>
  <si>
    <t>f(y',z')=g(y',z')+q4*(y'^2+z'^2)^2+q6*(y'^2+z'^2)^3+q8*(y'^2+z'^2)^4+q10*(y'^2+z'^2)^5+q12*(y'^2+z'^2)^6+q14*(y'^2+z'^2)^7+q16*(y'^2+z'^2)^8</t>
    <phoneticPr fontId="9"/>
  </si>
  <si>
    <t>∂g/∂y=y/u</t>
    <phoneticPr fontId="9"/>
  </si>
  <si>
    <t>高次の非線形係数項を除いた式をg(y,z)とする。</t>
    <rPh sb="8" eb="9">
      <t>コウ</t>
    </rPh>
    <phoneticPr fontId="9"/>
  </si>
  <si>
    <t>ニュートン法で界面x=f(y,z)と光線の交点(x1,y1,z1)を求める</t>
    <phoneticPr fontId="9"/>
  </si>
  <si>
    <t>界面の式から光線の式を引いた値eがゼロに近づくようにニュートン法をおこなう。</t>
    <rPh sb="14" eb="15">
      <t>アタイ</t>
    </rPh>
    <phoneticPr fontId="9"/>
  </si>
  <si>
    <t>となるが、交点は光線上にあるためyとzは次の関係があるから</t>
    <rPh sb="5" eb="7">
      <t>コウテン</t>
    </rPh>
    <rPh sb="8" eb="10">
      <t>コウセン</t>
    </rPh>
    <rPh sb="10" eb="11">
      <t>ジョウ</t>
    </rPh>
    <rPh sb="20" eb="21">
      <t>ツギ</t>
    </rPh>
    <rPh sb="22" eb="24">
      <t>カンケイ</t>
    </rPh>
    <phoneticPr fontId="9"/>
  </si>
  <si>
    <t>とすると</t>
    <phoneticPr fontId="9"/>
  </si>
  <si>
    <t>e(y')=Hs'/(1+SQRT(1-(k1+1)*Hs'/r1^2))/r1+q4*Hs'^2+q6*Hs'^3+q8*Hs'^4+q10*Hs'^5+q12*Hs'^6+q14*Hs'^7+q16*Hs'^8-(y'-hy0)/my1</t>
    <phoneticPr fontId="9"/>
  </si>
  <si>
    <t>f(y',z')=Hs'/(1+SQRT(1-(k1+1)*Hs'/r1^2))/r1+q4*Hs'^2+q6*Hs'^3+q8*Hs'^4+q10*Hs'^5+q12*Hs'^6+q14*Hs'^7+q16*Hs'^8</t>
    <phoneticPr fontId="9"/>
  </si>
  <si>
    <t>dHs'/dy=2*y'+2*mz1/my1*(mz1/my1*(y'-hy0)+hz0)</t>
    <phoneticPr fontId="9"/>
  </si>
  <si>
    <t>de(y')/dy=dg(y',z')/dy+2*q4*Hs'*(dHs'/dy)+3*q6*Hs'^2*(dHs'/dy)+4*q8*Hs'^3*(dHs'/dy)+5*q10*Hs'^4*(dHs'/dy)+6*q12*Hs'^5*(dHs'/dy)+7*q14*Hs'^6*(dHs'/dy)+8*q16*Hs'^7*(dHs'/dy)-1/my1</t>
    <phoneticPr fontId="9"/>
  </si>
  <si>
    <t>Δy'^2+Δz'^2&lt;=1E-30</t>
    <phoneticPr fontId="9"/>
  </si>
  <si>
    <t>Δz'=mz1/my1*Δy'</t>
  </si>
  <si>
    <t>(|my1|&lt;|mz1|の場合)</t>
    <rPh sb="13" eb="15">
      <t>バアイ</t>
    </rPh>
    <phoneticPr fontId="9"/>
  </si>
  <si>
    <t>である。この式は|my1|が小さいとき誤差が大きくなるため、|my1|&lt;|mz1|のときはeなどをzの関数としてあらわして</t>
    <rPh sb="6" eb="7">
      <t>シキ</t>
    </rPh>
    <rPh sb="14" eb="15">
      <t>チイ</t>
    </rPh>
    <rPh sb="19" eb="21">
      <t>ゴサ</t>
    </rPh>
    <rPh sb="22" eb="23">
      <t>オオ</t>
    </rPh>
    <rPh sb="51" eb="53">
      <t>カンスウ</t>
    </rPh>
    <phoneticPr fontId="9"/>
  </si>
  <si>
    <t>x=(z-hz0)/mz1</t>
    <phoneticPr fontId="9"/>
  </si>
  <si>
    <t>y=my1/mz1*(z-hz0)+hy0</t>
    <phoneticPr fontId="9"/>
  </si>
  <si>
    <t>又は</t>
    <rPh sb="0" eb="1">
      <t>マタ</t>
    </rPh>
    <phoneticPr fontId="9"/>
  </si>
  <si>
    <t>Δz'=mz1/my1*Δy'</t>
    <phoneticPr fontId="9"/>
  </si>
  <si>
    <t>Δy'=my1/mz1*Δz'</t>
    <phoneticPr fontId="9"/>
  </si>
  <si>
    <t>hy0</t>
    <phoneticPr fontId="9"/>
  </si>
  <si>
    <t>my1</t>
    <phoneticPr fontId="9"/>
  </si>
  <si>
    <t>hz0</t>
    <phoneticPr fontId="9"/>
  </si>
  <si>
    <t>mz1</t>
    <phoneticPr fontId="9"/>
  </si>
  <si>
    <t>E^2=(hy0^2+hz0^2)/B^2</t>
  </si>
  <si>
    <t>xa=B*E^2/(1+SQRT(1-(1+k1+my1^2+mz1^2)*E^2))</t>
  </si>
  <si>
    <t>y'</t>
    <phoneticPr fontId="9"/>
  </si>
  <si>
    <t>z'</t>
    <phoneticPr fontId="9"/>
  </si>
  <si>
    <t>Hs'=y'^2+z'^2</t>
    <phoneticPr fontId="9"/>
  </si>
  <si>
    <t>Hs'=y'^2+z'^2</t>
    <phoneticPr fontId="9"/>
  </si>
  <si>
    <t>とする。my1=mz1=0のときはeを計算せずに収束とする。</t>
    <phoneticPr fontId="9"/>
  </si>
  <si>
    <t>とする。収束条件としては</t>
    <phoneticPr fontId="9"/>
  </si>
  <si>
    <t>誤差がこれより大きいとき次の近似値は</t>
    <phoneticPr fontId="9"/>
  </si>
  <si>
    <t>z1=z'</t>
    <phoneticPr fontId="9"/>
  </si>
  <si>
    <t>x1=f(y',z')</t>
    <phoneticPr fontId="9"/>
  </si>
  <si>
    <t>　　f(y',z')=0のときはe=0で計算打ち切り</t>
    <phoneticPr fontId="9"/>
  </si>
  <si>
    <t>Hs'</t>
    <phoneticPr fontId="9"/>
  </si>
  <si>
    <t>Δz'</t>
    <phoneticPr fontId="9"/>
  </si>
  <si>
    <t>Δy'</t>
    <phoneticPr fontId="9"/>
  </si>
  <si>
    <t>B</t>
    <phoneticPr fontId="9"/>
  </si>
  <si>
    <t>E^2</t>
    <phoneticPr fontId="9"/>
  </si>
  <si>
    <t>xa</t>
    <phoneticPr fontId="9"/>
  </si>
  <si>
    <t>ya</t>
    <phoneticPr fontId="9"/>
  </si>
  <si>
    <t>za</t>
    <phoneticPr fontId="9"/>
  </si>
  <si>
    <t>y'[NEXT]-y'</t>
  </si>
  <si>
    <t>f(y')[NEXT]-f(y')</t>
  </si>
  <si>
    <t>Δy'</t>
    <phoneticPr fontId="9"/>
  </si>
  <si>
    <t>e(y')/f(y')</t>
  </si>
  <si>
    <t>Δz'/z'</t>
    <phoneticPr fontId="9"/>
  </si>
  <si>
    <t>Δy'/y'</t>
    <phoneticPr fontId="9"/>
  </si>
  <si>
    <t>|mz1|/|my1|</t>
    <phoneticPr fontId="9"/>
  </si>
  <si>
    <t>x'</t>
    <phoneticPr fontId="9"/>
  </si>
  <si>
    <t>x'=f(y',z')</t>
    <phoneticPr fontId="9"/>
  </si>
  <si>
    <t>z1=hz0</t>
    <phoneticPr fontId="9"/>
  </si>
  <si>
    <t>y1=hy0</t>
    <phoneticPr fontId="9"/>
  </si>
  <si>
    <t>高次の係数を含まないg(y,z)は解けるため、これを解いて初期値とする。</t>
    <phoneticPr fontId="9"/>
  </si>
  <si>
    <t>u'=r1*SQRT(1-(k1+1)*Hs'/r1^2)</t>
  </si>
  <si>
    <t>du'/dy=-(k1+1)/2/r1/SQRT(u'^2/r1^2)*(dHs'/dy)</t>
  </si>
  <si>
    <t>r1とu'の符号は同じなので</t>
    <rPh sb="6" eb="8">
      <t>フゴウ</t>
    </rPh>
    <rPh sb="9" eb="10">
      <t>オナ</t>
    </rPh>
    <phoneticPr fontId="9"/>
  </si>
  <si>
    <t>du'/dy=-(k1+1)/2/r1/(u'/r1)*(dHs'/dy)</t>
  </si>
  <si>
    <t>du'/dy=-(k1+1)/2/u'*(dHs'/dy)</t>
  </si>
  <si>
    <t>u'</t>
  </si>
  <si>
    <t>v'=-(k1+1)*Hs'</t>
  </si>
  <si>
    <t>u'=r1*SQRT(1+v'/r1^2)</t>
  </si>
  <si>
    <t>1+v'/r1^2=u'^2/r1^2</t>
  </si>
  <si>
    <t>dv'/dy=-(k1+1)*(dHs'/dy)</t>
  </si>
  <si>
    <t>du'/dy=1/2*r1*(1+v'/r1^2)^(-1/2)*1/r1^2*dv'/dy</t>
  </si>
  <si>
    <t>du'/dy=1/2/r1/SQRT(1+v'/r1^2)*(-(k1+1)*(dHs'/dy))</t>
  </si>
  <si>
    <t>du'/dy=-(k1+1)/2/r1/SQRT(1+v'/r1^2)*(dHs'/dy)</t>
  </si>
  <si>
    <t>としてもよいが、それぞれの計算でmz1/my1あるいはmy1/mz1は最大1となるので、計算を減らすためそれぞれ単独で</t>
    <rPh sb="13" eb="15">
      <t>ケイサン</t>
    </rPh>
    <rPh sb="35" eb="37">
      <t>サイダイ</t>
    </rPh>
    <rPh sb="44" eb="46">
      <t>ケイサン</t>
    </rPh>
    <rPh sb="47" eb="48">
      <t>ヘ</t>
    </rPh>
    <rPh sb="56" eb="58">
      <t>タンドク</t>
    </rPh>
    <phoneticPr fontId="9"/>
  </si>
  <si>
    <t>Hs(y,z)=y^2+z^2</t>
    <phoneticPr fontId="9"/>
  </si>
  <si>
    <t>g(y,z)=Hs/(1+SQRT(1-(k1+1)*Hs(y,z)/r1^2))/r1</t>
    <phoneticPr fontId="9"/>
  </si>
  <si>
    <t>Hs'をy=y'におけるHs(y',z')として</t>
    <phoneticPr fontId="9"/>
  </si>
  <si>
    <r>
      <rPr>
        <b/>
        <sz val="10"/>
        <rFont val="ＭＳ Ｐゴシック"/>
        <family val="3"/>
        <charset val="128"/>
      </rPr>
      <t>I</t>
    </r>
    <r>
      <rPr>
        <sz val="10"/>
        <rFont val="ＭＳ Ｐゴシック"/>
        <family val="3"/>
        <charset val="128"/>
      </rPr>
      <t>=(1,my1,mz1)</t>
    </r>
    <phoneticPr fontId="9"/>
  </si>
  <si>
    <r>
      <rPr>
        <b/>
        <sz val="10"/>
        <rFont val="ＭＳ Ｐゴシック"/>
        <family val="3"/>
        <charset val="128"/>
      </rPr>
      <t>n</t>
    </r>
    <r>
      <rPr>
        <sz val="10"/>
        <rFont val="ＭＳ Ｐゴシック"/>
        <family val="3"/>
        <charset val="128"/>
      </rPr>
      <t>=(1,myn,mzn)</t>
    </r>
    <phoneticPr fontId="9"/>
  </si>
  <si>
    <r>
      <rPr>
        <b/>
        <sz val="10"/>
        <rFont val="ＭＳ Ｐゴシック"/>
        <family val="3"/>
        <charset val="128"/>
      </rPr>
      <t>O</t>
    </r>
    <r>
      <rPr>
        <sz val="10"/>
        <rFont val="ＭＳ Ｐゴシック"/>
        <family val="3"/>
        <charset val="128"/>
      </rPr>
      <t>=(Ox,Oy,Oz)</t>
    </r>
    <phoneticPr fontId="9"/>
  </si>
  <si>
    <r>
      <rPr>
        <b/>
        <sz val="10"/>
        <rFont val="ＭＳ Ｐゴシック"/>
        <family val="3"/>
        <charset val="128"/>
      </rPr>
      <t>I</t>
    </r>
    <r>
      <rPr>
        <sz val="10"/>
        <rFont val="ＭＳ Ｐゴシック"/>
        <family val="3"/>
        <charset val="128"/>
      </rPr>
      <t>×</t>
    </r>
    <r>
      <rPr>
        <b/>
        <sz val="10"/>
        <rFont val="ＭＳ Ｐゴシック"/>
        <family val="3"/>
        <charset val="128"/>
      </rPr>
      <t>n</t>
    </r>
    <r>
      <rPr>
        <sz val="10"/>
        <rFont val="ＭＳ Ｐゴシック"/>
        <family val="3"/>
        <charset val="128"/>
      </rPr>
      <t>=</t>
    </r>
    <r>
      <rPr>
        <b/>
        <sz val="10"/>
        <rFont val="ＭＳ Ｐゴシック"/>
        <family val="3"/>
        <charset val="128"/>
      </rPr>
      <t>O</t>
    </r>
    <r>
      <rPr>
        <sz val="10"/>
        <rFont val="ＭＳ Ｐゴシック"/>
        <family val="3"/>
        <charset val="128"/>
      </rPr>
      <t>×</t>
    </r>
    <r>
      <rPr>
        <b/>
        <sz val="10"/>
        <rFont val="ＭＳ Ｐゴシック"/>
        <family val="3"/>
        <charset val="128"/>
      </rPr>
      <t>n</t>
    </r>
    <phoneticPr fontId="9"/>
  </si>
  <si>
    <r>
      <rPr>
        <b/>
        <sz val="10"/>
        <rFont val="ＭＳ Ｐゴシック"/>
        <family val="3"/>
        <charset val="128"/>
      </rPr>
      <t>I</t>
    </r>
    <r>
      <rPr>
        <sz val="10"/>
        <rFont val="ＭＳ Ｐゴシック"/>
        <family val="3"/>
        <charset val="128"/>
      </rPr>
      <t>×</t>
    </r>
    <r>
      <rPr>
        <b/>
        <sz val="10"/>
        <rFont val="ＭＳ Ｐゴシック"/>
        <family val="3"/>
        <charset val="128"/>
      </rPr>
      <t>n</t>
    </r>
    <r>
      <rPr>
        <sz val="10"/>
        <rFont val="ＭＳ Ｐゴシック"/>
        <family val="3"/>
        <charset val="128"/>
      </rPr>
      <t>=(my1*mzn-mz1*myn, mz1-mzn, myn-my1)</t>
    </r>
    <phoneticPr fontId="9"/>
  </si>
  <si>
    <t>であるので、</t>
    <phoneticPr fontId="9"/>
  </si>
  <si>
    <t>my1*mzn-mz1*myn=Oy*mzn-Oz*myn</t>
    <phoneticPr fontId="9"/>
  </si>
  <si>
    <t>mz1-mzn=Oz-Ox*mzn</t>
    <phoneticPr fontId="9"/>
  </si>
  <si>
    <t>myn-my1=Ox*myn-Oy</t>
    <phoneticPr fontId="9"/>
  </si>
  <si>
    <t>となる。式は3つあるが一つは他の2つから導けるので実質2つである。</t>
    <rPh sb="4" eb="5">
      <t>シキ</t>
    </rPh>
    <rPh sb="11" eb="12">
      <t>ヒト</t>
    </rPh>
    <rPh sb="14" eb="15">
      <t>ホカ</t>
    </rPh>
    <rPh sb="20" eb="21">
      <t>ミチビ</t>
    </rPh>
    <rPh sb="25" eb="27">
      <t>ジッシツ</t>
    </rPh>
    <phoneticPr fontId="9"/>
  </si>
  <si>
    <r>
      <rPr>
        <b/>
        <sz val="10"/>
        <rFont val="ＭＳ Ｐゴシック"/>
        <family val="3"/>
        <charset val="128"/>
      </rPr>
      <t>O</t>
    </r>
    <r>
      <rPr>
        <sz val="10"/>
        <rFont val="ＭＳ Ｐゴシック"/>
        <family val="3"/>
        <charset val="128"/>
      </rPr>
      <t>×</t>
    </r>
    <r>
      <rPr>
        <b/>
        <sz val="10"/>
        <rFont val="ＭＳ Ｐゴシック"/>
        <family val="3"/>
        <charset val="128"/>
      </rPr>
      <t>n</t>
    </r>
    <r>
      <rPr>
        <sz val="10"/>
        <rFont val="ＭＳ Ｐゴシック"/>
        <family val="3"/>
        <charset val="128"/>
      </rPr>
      <t>=(Oy*mzn-Oz*myn, Oz-Ox*mzn, Ox*myn-Oy)</t>
    </r>
    <phoneticPr fontId="9"/>
  </si>
  <si>
    <t>Oy=Ox*myn+my1-myn</t>
    <phoneticPr fontId="9"/>
  </si>
  <si>
    <t>Oz=Ox*mzn+mz1-mzn</t>
    <phoneticPr fontId="9"/>
  </si>
  <si>
    <t>SQRT(1+my1^2+mz1^2)=SQRT(Ox^2+Oy^2+Oz^2)/N1</t>
    <phoneticPr fontId="9"/>
  </si>
  <si>
    <t>1+my1^2+mz1^2=(Ox^2+Oy^2+Oz^2)/N1^2</t>
    <phoneticPr fontId="9"/>
  </si>
  <si>
    <t>N1^2*(1+my1^2+mz1^2)=Ox^2+(Ox*myn+my1-myn)^2+(Ox*mzn+mz1-mzn)^2</t>
    <phoneticPr fontId="9"/>
  </si>
  <si>
    <t>N1^2*(1+my1^2+mz1^2)=Ox^2+Ox*myn*(Ox*myn+my1-myn)+my1*(Ox*myn+my1-myn)-myn*(Ox*myn+my1-myn)+Ox*mzn*(Ox*mzn+mz1-mzn)+mz1*(Ox*mzn+mz1-mzn)-mzn*(Ox*mzn+mz1-mzn)</t>
    <phoneticPr fontId="9"/>
  </si>
  <si>
    <t>N1^2*(1+my1^2+mz1^2)=Ox^2+Ox^2*myn^2+Ox*myn*my1-Ox*myn^2+Ox*my1*myn+my1^2-my1*myn-Ox*myn^2-my1*myn+myn^2+Ox^2*mzn^2+Ox*mz1*mzn-Ox*mzn^2+Ox*mz1*mzn+mz1^2-mz1*mzn-Ox*mzn^2-mz1*mzn+mzn^2</t>
    <phoneticPr fontId="9"/>
  </si>
  <si>
    <t>N1^2*(1+my1^2+mz1^2)=Ox^2*(1+myn^2+mzn^2)+2*Ox*(my1*myn-myn^2+mz1*mzn-mzn^2)+my1^2-2*my1*myn+myn^2+mz1^2-2*mz1*mzn+mzn^2</t>
    <phoneticPr fontId="9"/>
  </si>
  <si>
    <t>N1^2*(1+my1^2+mz1^2)=Ox^2*(1+myn^2+mzn^2)+2*Ox*((my1-myn)*myn+(mz1-mzn)*mzn)+(my1-myn)^2+(mz1-mzn)^2</t>
    <phoneticPr fontId="9"/>
  </si>
  <si>
    <t>Ox^2*(1+myn^2+mzn^2)+2*Ox*((my1-myn)*myn+(mz1-mzn)*mzn)+(my1-myn)^2+(mz1-mzn)^2-N1^2*(1+my1^2+mz1^2)=0</t>
    <phoneticPr fontId="9"/>
  </si>
  <si>
    <t>Ox=(-((my1-myn)*myn+(mz1-mzn)*mzn)±SQRT(((my1-myn)*myn+(mz1-mzn)*mzn)^2-(1+myn^2+mzn^2)*((my1-myn)^2+(mz1-mzn)^2-N1^2*(1+my1^2+mz1^2))))/(1+myn^2+mzn^2)</t>
    <phoneticPr fontId="9"/>
  </si>
  <si>
    <t>Ox=(-((my1-myn)*myn+(mz1-mzn)*mzn)±SQRT((my1-myn)^2*myn^2+2*(my1-myn)*myn*(mz1-mzn)*mzn+(mz1-mzn)^2*mzn^2-(1+myn^2+mzn^2)*(my1-myn)^2-(1+myn^2+mzn^2)*(mz1-mzn)^2+N1^2*(1+my1^2+mz1^2)*(1+myn^2+mzn^2)))/(1+myn^2+mzn^2)</t>
    <phoneticPr fontId="9"/>
  </si>
  <si>
    <t>Ox=(-((my1-myn)*myn+(mz1-mzn)*mzn)±SQRT((my1-myn)^2*myn^2+2*(my1-myn)*myn*(mz1-mzn)*mzn+(mz1-mzn)^2*mzn^2-(my1-myn)^2-myn^2*(my1-myn)^2-mzn^2*(my1-myn)^2-(mz1-mzn)^2-myn^2*(mz1-mzn)^2-mzn^2*(mz1-mzn)^2+N1^2*(1+my1^2+mz1^2)*(1+myn^2+mzn^2)))/(1+myn^2+mzn^2)</t>
    <phoneticPr fontId="9"/>
  </si>
  <si>
    <t>Ox=(-((my1-myn)*myn+(mz1-mzn)*mzn)±SQRT(2*(my1-myn)*myn*(mz1-mzn)*mzn-(my1-myn)^2-mzn^2*(my1-myn)^2-(mz1-mzn)^2-myn^2*(mz1-mzn)^2+N1^2*(1+my1^2+mz1^2)*(1+myn^2+mzn^2)))/(1+myn^2+mzn^2)</t>
    <phoneticPr fontId="9"/>
  </si>
  <si>
    <t>Ox=(-((my1-myn)*myn+(mz1-mzn)*mzn)±SQRT(N1^2*(1+my1^2+mz1^2)*(1+myn^2+mzn^2)-(myn^2*(mz1-mzn)^2-2*(my1-myn)*myn*(mz1-mzn)*mzn+mzn^2*(my1-myn)^2)-(my1-myn)^2-(mz1-mzn)^2))/(1+myn^2+mzn^2)</t>
    <phoneticPr fontId="9"/>
  </si>
  <si>
    <t>Ox=(-((my1-myn)*myn+(mz1-mzn)*mzn)±SQRT(N1^2*(1+my1^2+mz1^2)*(1+myn^2+mzn^2)-(myn*(mz1-mzn)-mzn*(my1-myn))^2-(my1-myn)^2-(mz1-mzn)^2))/(1+myn^2+mzn^2)</t>
    <phoneticPr fontId="9"/>
  </si>
  <si>
    <t>Ox=(-((my1-myn)*myn+(mz1-mzn)*mzn)±SQRT(N1^2*(1+my1^2+mz1^2)*(1+myn^2+mzn^2)-(myn*mz1-myn*mzn-mzn*my1+mzn*myn)^2-(my1-myn)^2-(mz1-mzn)^2))/(1+myn^2+mzn^2)</t>
    <phoneticPr fontId="9"/>
  </si>
  <si>
    <t>Ox=(-((my1-myn)*myn+(mz1-mzn)*mzn)±SQRT(N1^2*(1+my1^2+mz1^2)*(1+myn^2+mzn^2)-(myn*mz1-mzn*my1)^2-(my1-myn)^2-(mz1-mzn)^2))/(1+myn^2+mzn^2)</t>
    <phoneticPr fontId="9"/>
  </si>
  <si>
    <t>高次の非線形係数を含めた式f(y,z)は解けないため、ニュートン法で解を求める。</t>
    <phoneticPr fontId="9"/>
  </si>
  <si>
    <t>注意：Aの式の計算順番を逆にすると、my1&lt;&lt;1,mz1&lt;&lt;1,k1=-1のとき桁落ちが起こる</t>
    <rPh sb="5" eb="6">
      <t>シキ</t>
    </rPh>
    <rPh sb="7" eb="9">
      <t>ケイサン</t>
    </rPh>
    <rPh sb="9" eb="11">
      <t>ジュンバン</t>
    </rPh>
    <rPh sb="12" eb="13">
      <t>ギャク</t>
    </rPh>
    <rPh sb="40" eb="41">
      <t>ケタ</t>
    </rPh>
    <rPh sb="41" eb="42">
      <t>オ</t>
    </rPh>
    <rPh sb="44" eb="45">
      <t>オ</t>
    </rPh>
    <phoneticPr fontId="9"/>
  </si>
  <si>
    <t>(x-x1)=(y-y1)/myn=(z-z1)/mzn</t>
    <phoneticPr fontId="9"/>
  </si>
  <si>
    <t>これにより、屈折後の光線の式が求まる。</t>
    <rPh sb="6" eb="8">
      <t>クッセツ</t>
    </rPh>
    <rPh sb="8" eb="9">
      <t>ゴ</t>
    </rPh>
    <rPh sb="10" eb="12">
      <t>コウセン</t>
    </rPh>
    <rPh sb="13" eb="14">
      <t>シキ</t>
    </rPh>
    <rPh sb="15" eb="16">
      <t>モト</t>
    </rPh>
    <phoneticPr fontId="9"/>
  </si>
  <si>
    <t>(x-x1)=(y-y1)/my2=(z-z1)/mz2</t>
    <phoneticPr fontId="9"/>
  </si>
  <si>
    <t>my2=Oy/Ox=myn+(my1-myn)/Ox</t>
    <phoneticPr fontId="9"/>
  </si>
  <si>
    <t>mz2=Oz/Ox=mzn+(mz1-mzn)/Ox</t>
    <phoneticPr fontId="9"/>
  </si>
  <si>
    <t>Ox=(-((my1-myn)*myn+(mz1-mzn)*mzn)+SQRT(N1^2*(1+myn^2+mzn^2)*(1+my1^2+mz1^2)-(my1*mzn-myn*mz1)^2-(my1-myn)^2-(mz1-mzn)^2))/(1+myn^2+mzn^2)</t>
    <phoneticPr fontId="9"/>
  </si>
  <si>
    <t>Dmy=my1-myn</t>
    <phoneticPr fontId="9"/>
  </si>
  <si>
    <t>Dmz=mz1-mzn</t>
    <phoneticPr fontId="9"/>
  </si>
  <si>
    <t>とし、myn=-(∂f/∂y)、mzn=-(∂f/∂z)を代入すると</t>
    <phoneticPr fontId="9"/>
  </si>
  <si>
    <t>Dmy=my1+(∂f/∂y)</t>
    <phoneticPr fontId="9"/>
  </si>
  <si>
    <t>Dmz=mz1+(∂f/∂z)</t>
    <phoneticPr fontId="9"/>
  </si>
  <si>
    <t>Msn=myn^2+mzn^2</t>
    <phoneticPr fontId="9"/>
  </si>
  <si>
    <t>SQRTの中をPとすると</t>
    <rPh sb="5" eb="6">
      <t>ナカ</t>
    </rPh>
    <phoneticPr fontId="9"/>
  </si>
  <si>
    <t>P=N1^2*(1+Msn)*(1+Ms1)-(my1*mzn-myn*mz1)^2-Dmy^2-Dmz^2</t>
    <phoneticPr fontId="9"/>
  </si>
  <si>
    <t>Ox=(SQRT(P)-Dmy*myn-Dmz*mzn)/(1+Msn)</t>
    <phoneticPr fontId="9"/>
  </si>
  <si>
    <t>mz2=Dmz/Ox-(∂f/∂z)</t>
    <phoneticPr fontId="9"/>
  </si>
  <si>
    <t>が等しいとして、</t>
    <rPh sb="1" eb="2">
      <t>ヒト</t>
    </rPh>
    <phoneticPr fontId="9"/>
  </si>
  <si>
    <t>外積の大きさについて、</t>
    <rPh sb="0" eb="2">
      <t>ガイセキ</t>
    </rPh>
    <phoneticPr fontId="9"/>
  </si>
  <si>
    <r>
      <rPr>
        <b/>
        <sz val="10"/>
        <rFont val="ＭＳ Ｐゴシック"/>
        <family val="3"/>
        <charset val="128"/>
      </rPr>
      <t>n</t>
    </r>
    <r>
      <rPr>
        <sz val="10"/>
        <rFont val="ＭＳ Ｐゴシック"/>
        <family val="3"/>
        <charset val="128"/>
      </rPr>
      <t>と</t>
    </r>
    <r>
      <rPr>
        <b/>
        <sz val="10"/>
        <rFont val="ＭＳ Ｐゴシック"/>
        <family val="3"/>
        <charset val="128"/>
      </rPr>
      <t>I</t>
    </r>
    <r>
      <rPr>
        <sz val="10"/>
        <rFont val="ＭＳ Ｐゴシック"/>
        <family val="3"/>
        <charset val="128"/>
      </rPr>
      <t>の間の角度をθ1(0°&lt;=θ1&lt;90°)、</t>
    </r>
    <r>
      <rPr>
        <b/>
        <sz val="10"/>
        <rFont val="ＭＳ Ｐゴシック"/>
        <family val="3"/>
        <charset val="128"/>
      </rPr>
      <t>n</t>
    </r>
    <r>
      <rPr>
        <sz val="10"/>
        <rFont val="ＭＳ Ｐゴシック"/>
        <family val="3"/>
        <charset val="128"/>
      </rPr>
      <t>と</t>
    </r>
    <r>
      <rPr>
        <b/>
        <sz val="10"/>
        <rFont val="ＭＳ Ｐゴシック"/>
        <family val="3"/>
        <charset val="128"/>
      </rPr>
      <t>O</t>
    </r>
    <r>
      <rPr>
        <sz val="10"/>
        <rFont val="ＭＳ Ｐゴシック"/>
        <family val="3"/>
        <charset val="128"/>
      </rPr>
      <t>の間の角度をθ2とすると、スネルの法則により</t>
    </r>
    <rPh sb="4" eb="5">
      <t>アイダ</t>
    </rPh>
    <rPh sb="6" eb="8">
      <t>カクド</t>
    </rPh>
    <rPh sb="28" eb="29">
      <t>アイダ</t>
    </rPh>
    <phoneticPr fontId="9"/>
  </si>
  <si>
    <t>Ox=(-my1*myn+myn^2-mz1*mzn+mzn^2-1-my1*myn-mz1*mzn)/(1+myn^2+mzn^2)</t>
    <phoneticPr fontId="9"/>
  </si>
  <si>
    <t>Ox=(-((my1-myn)*myn+(mz1-mzn)*mzn)±SQRT((1+myn^2+mzn^2)*(1+my1^2+mz1^2)-(my1*mzn-myn*mz1)^2-(my1-myn)^2-(mz1-mzn)^2))/(1+myn^2+mzn^2)</t>
    <phoneticPr fontId="9"/>
  </si>
  <si>
    <t>Ox=(-((my1-myn)*myn+(mz1-mzn)*mzn)±SQRT(1+my1^2+mz1^2+myn^2+myn^2*my1^2+myn^2*mz1^2+mzn^2+mzn^2*my1^2+mzn^2*mz1^2-my1^2*mzn^2+2*my1*mzn*myn*mz1-myn^2*mz1^2-my1^2+2*my1*myn-myn^2-mz1^2+2*mz1*mzn-mzn^2))/(1+myn^2+mzn^2)</t>
    <phoneticPr fontId="9"/>
  </si>
  <si>
    <t>Ox=(-((my1-myn)*myn+(mz1-mzn)*mzn)±SQRT(1+2*(my1*myn+mz1*mzn)+(my1^2*myn^2+2*my1*mzn*myn*mz1+mz1^2*mzn^2)))/(1+myn^2+mzn^2)</t>
    <phoneticPr fontId="9"/>
  </si>
  <si>
    <t>Ox=(-((my1-myn)*myn+(mz1-mzn)*mzn)±SQRT(1+2*(my1*myn+mz1*mzn)+(my1*myn+mz1*mzn)^2))/(1+myn^2+mzn^2)</t>
    <phoneticPr fontId="9"/>
  </si>
  <si>
    <t>Ox=(-((my1-myn)*myn+(mz1-mzn)*mzn)±SQRT((1+my1*myn+mz1*mzn)^2))/(1+myn^2+mzn^2)</t>
    <phoneticPr fontId="9"/>
  </si>
  <si>
    <t>Ox=(-((my1-myn)*myn+(mz1-mzn)*mzn)±(1+my1*myn+mz1*mzn))/(1+myn^2+mzn^2)</t>
    <phoneticPr fontId="9"/>
  </si>
  <si>
    <t>Ox=(-2-2*my1*myn-2*mz1*mzn+1+myn^2+mzn^2)/(1+myn^2+mzn^2)</t>
    <phoneticPr fontId="9"/>
  </si>
  <si>
    <t>Ox=-(2*(1+my1*myn+mz1*mzn)-(1+myn^2+mzn^2))/(1+myn^2+mzn^2)</t>
    <phoneticPr fontId="9"/>
  </si>
  <si>
    <t>Ox=-2*(1+my1*myn+mz1*mzn)/(1+myn^2+mzn^2)+(1+myn^2+mzn^2)/(1+myn^2+mzn^2)</t>
    <phoneticPr fontId="9"/>
  </si>
  <si>
    <t>Ox=-2*(1+my1*myn+mz1*mzn)/(1+myn^2+mzn^2)+1</t>
    <phoneticPr fontId="9"/>
  </si>
  <si>
    <t>N1=-1のとき反射、P&lt;=0のときは全反射となる。</t>
    <rPh sb="8" eb="10">
      <t>ハンシャ</t>
    </rPh>
    <rPh sb="19" eb="22">
      <t>ゼンハンシャ</t>
    </rPh>
    <phoneticPr fontId="9"/>
  </si>
  <si>
    <t>屈折の場合、複号はθ1&lt;90°の範囲では正である。</t>
    <rPh sb="0" eb="2">
      <t>クッセツ</t>
    </rPh>
    <rPh sb="3" eb="5">
      <t>バアイ</t>
    </rPh>
    <rPh sb="6" eb="8">
      <t>フクゴウ</t>
    </rPh>
    <rPh sb="16" eb="18">
      <t>ハンイ</t>
    </rPh>
    <rPh sb="20" eb="21">
      <t>セイ</t>
    </rPh>
    <phoneticPr fontId="9"/>
  </si>
  <si>
    <t>反射の場合、複号は負のときが解。</t>
    <rPh sb="0" eb="2">
      <t>ハンシャ</t>
    </rPh>
    <rPh sb="3" eb="5">
      <t>バアイ</t>
    </rPh>
    <rPh sb="6" eb="8">
      <t>フクゴウ</t>
    </rPh>
    <rPh sb="9" eb="10">
      <t>フ</t>
    </rPh>
    <rPh sb="14" eb="15">
      <t>カイ</t>
    </rPh>
    <phoneticPr fontId="9"/>
  </si>
  <si>
    <t>Ox=1-2*(1+my1*myn+mz1*mzn)/(1+Msn)</t>
    <phoneticPr fontId="9"/>
  </si>
  <si>
    <t>my2=Dmy/Ox-(∂f/∂y)</t>
    <phoneticPr fontId="9"/>
  </si>
  <si>
    <t>Msn=(∂f/∂y)^2+(∂f/∂z)^2</t>
    <phoneticPr fontId="9"/>
  </si>
  <si>
    <t>これを使えば、反射の場合の光線の式が求まる。</t>
    <rPh sb="3" eb="4">
      <t>ツカ</t>
    </rPh>
    <rPh sb="7" eb="9">
      <t>ハンシャ</t>
    </rPh>
    <rPh sb="10" eb="12">
      <t>バアイ</t>
    </rPh>
    <rPh sb="13" eb="15">
      <t>コウセン</t>
    </rPh>
    <rPh sb="16" eb="17">
      <t>シキ</t>
    </rPh>
    <rPh sb="18" eb="19">
      <t>モト</t>
    </rPh>
    <phoneticPr fontId="9"/>
  </si>
  <si>
    <t>Dmy=my1</t>
    <phoneticPr fontId="9"/>
  </si>
  <si>
    <t>Dmz=mz1</t>
    <phoneticPr fontId="9"/>
  </si>
  <si>
    <t>Msn=0</t>
    <phoneticPr fontId="9"/>
  </si>
  <si>
    <t>Ox=SQRT(P)</t>
    <phoneticPr fontId="9"/>
  </si>
  <si>
    <t>P=N1^2*(1+Ms1)-my1^2-mz1^2</t>
    <phoneticPr fontId="9"/>
  </si>
  <si>
    <t>my2=my1/Ox</t>
    <phoneticPr fontId="9"/>
  </si>
  <si>
    <t>mz2=mz1/Ox</t>
    <phoneticPr fontId="9"/>
  </si>
  <si>
    <t>my2=-my1</t>
    <phoneticPr fontId="9"/>
  </si>
  <si>
    <t>mz2=-mz1</t>
    <phoneticPr fontId="9"/>
  </si>
  <si>
    <t>となる。</t>
    <phoneticPr fontId="9"/>
  </si>
  <si>
    <t>平面反射(r1=0)のときは、</t>
    <rPh sb="0" eb="2">
      <t>ヘイメン</t>
    </rPh>
    <rPh sb="2" eb="4">
      <t>ハンシャ</t>
    </rPh>
    <phoneticPr fontId="9"/>
  </si>
  <si>
    <t>M1=tan(Ψ1)</t>
  </si>
  <si>
    <t>M2=tan(Ψ2)</t>
  </si>
  <si>
    <t>ψ1=Ψ1-φ1</t>
  </si>
  <si>
    <t>m1=tan(ψ1)=tan(Ψ1-φ1)=(tan(Ψ1)-tan(φ1))/(1+tan(Ψ1)*tan(φ1))</t>
  </si>
  <si>
    <t>ψ2=Ψ2-φ1</t>
  </si>
  <si>
    <t>Ψ2=ψ2+φ1</t>
  </si>
  <si>
    <t>x-y座標系での屈折前の光線の傾き角をm1、屈折後の光線の傾き角をm2とすると</t>
    <rPh sb="17" eb="18">
      <t>カク</t>
    </rPh>
    <rPh sb="31" eb="32">
      <t>カク</t>
    </rPh>
    <phoneticPr fontId="9"/>
  </si>
  <si>
    <t>各界面はそれぞれの頂点を原点とするx-y-z座標系の式で表されるものとする。(X-Y-Z座標系とx-y-z座標系の尺度は同じ)</t>
    <rPh sb="9" eb="11">
      <t>チョウテン</t>
    </rPh>
    <rPh sb="12" eb="14">
      <t>ゲンテン</t>
    </rPh>
    <phoneticPr fontId="9"/>
  </si>
  <si>
    <t>(X-Xi)=(Y-Yi)/MYi=(Z-Zi)/MZi</t>
    <phoneticPr fontId="9"/>
  </si>
  <si>
    <t>界面iの原点はX軸からY方向にδyi、Z方向にδziだけずれ、Y'',Z''軸はそのX軸(X'軸)を回転中心としてωiだけ回転し、</t>
    <rPh sb="38" eb="39">
      <t>ジク</t>
    </rPh>
    <rPh sb="43" eb="44">
      <t>ジク</t>
    </rPh>
    <rPh sb="47" eb="48">
      <t>ジク</t>
    </rPh>
    <rPh sb="50" eb="52">
      <t>カイテン</t>
    </rPh>
    <rPh sb="52" eb="54">
      <t>チュウシン</t>
    </rPh>
    <rPh sb="61" eb="63">
      <t>カイテン</t>
    </rPh>
    <phoneticPr fontId="9"/>
  </si>
  <si>
    <t>x,y軸はそのZ軸(Z''軸)を回転中心としてφiだけ傾いているものとする。従ってz軸はY-Z平面内にあることになる。</t>
    <rPh sb="3" eb="4">
      <t>ジク</t>
    </rPh>
    <rPh sb="8" eb="9">
      <t>ジク</t>
    </rPh>
    <rPh sb="13" eb="14">
      <t>ジク</t>
    </rPh>
    <rPh sb="16" eb="18">
      <t>カイテン</t>
    </rPh>
    <rPh sb="18" eb="20">
      <t>チュウシン</t>
    </rPh>
    <rPh sb="27" eb="28">
      <t>カタム</t>
    </rPh>
    <rPh sb="38" eb="39">
      <t>シタガ</t>
    </rPh>
    <rPh sb="42" eb="43">
      <t>ジク</t>
    </rPh>
    <rPh sb="47" eb="49">
      <t>ヘイメン</t>
    </rPh>
    <rPh sb="49" eb="50">
      <t>ナイ</t>
    </rPh>
    <phoneticPr fontId="9"/>
  </si>
  <si>
    <t>角度は回転中心となる軸の正方向から負の方向を見たとき反時計回りを正とする。(-90°&lt;ωi&lt;=90°、-90°&lt;φi&lt;90°)</t>
    <rPh sb="3" eb="5">
      <t>カイテン</t>
    </rPh>
    <rPh sb="5" eb="7">
      <t>チュウシン</t>
    </rPh>
    <phoneticPr fontId="9"/>
  </si>
  <si>
    <t>X-Y-Z座標系で表された光線を、それぞれのx-y-z座標系に変換して屈折後の光線の式を求めた後、X-Y-Z座標系に戻す。</t>
    <phoneticPr fontId="9"/>
  </si>
  <si>
    <t>まずX-Y-Z座標系を原点がx-y-z座標系と同じX'-Y'-Z'座標系に変換(平行移動)する。</t>
    <rPh sb="40" eb="42">
      <t>ヘイコウ</t>
    </rPh>
    <rPh sb="42" eb="44">
      <t>イドウ</t>
    </rPh>
    <phoneticPr fontId="9"/>
  </si>
  <si>
    <t>一般に、2次元のx-y座標系で点（x,y）を原点の周りに角θだけ回転すると点（ｘ',y'）に移されるものすると、</t>
    <rPh sb="0" eb="2">
      <t>イッパン</t>
    </rPh>
    <rPh sb="5" eb="7">
      <t>ジゲン</t>
    </rPh>
    <rPh sb="11" eb="13">
      <t>ザヒョウ</t>
    </rPh>
    <rPh sb="13" eb="14">
      <t>ケイ</t>
    </rPh>
    <phoneticPr fontId="9"/>
  </si>
  <si>
    <t>座標がθだけ回転すると、点は－θだけ回転したことになり、元の座標(x,y)が、回転した座標では(x',y')と表されるとすると。</t>
    <phoneticPr fontId="9"/>
  </si>
  <si>
    <t>X0''=X0'</t>
    <phoneticPr fontId="9"/>
  </si>
  <si>
    <t>したがって、元の座標の点(X0',Y0',Z0')はX'軸を中心にω1だけ回転した座標系では(X0'',Y0'',Z0'')として</t>
    <rPh sb="6" eb="7">
      <t>モト</t>
    </rPh>
    <rPh sb="8" eb="10">
      <t>ザヒョウ</t>
    </rPh>
    <rPh sb="11" eb="12">
      <t>テン</t>
    </rPh>
    <rPh sb="28" eb="29">
      <t>ジク</t>
    </rPh>
    <rPh sb="30" eb="32">
      <t>チュウシン</t>
    </rPh>
    <rPh sb="37" eb="39">
      <t>カイテン</t>
    </rPh>
    <rPh sb="41" eb="43">
      <t>ザヒョウ</t>
    </rPh>
    <rPh sb="43" eb="44">
      <t>ケイ</t>
    </rPh>
    <phoneticPr fontId="9"/>
  </si>
  <si>
    <t>さらに、X''-Y''-Z''座標系からZ''軸を回転中心にφ1だけ回転したx-y-z座標系に変換する。</t>
    <rPh sb="23" eb="24">
      <t>ジク</t>
    </rPh>
    <rPh sb="25" eb="27">
      <t>カイテン</t>
    </rPh>
    <phoneticPr fontId="9"/>
  </si>
  <si>
    <t>z0=Z0''</t>
    <phoneticPr fontId="9"/>
  </si>
  <si>
    <t>したがって</t>
    <phoneticPr fontId="9"/>
  </si>
  <si>
    <t>元の座標の点(X0'',Y0'',Z0'')はZ''軸を中心にφ1だけ回転した座標系では(x0,y0,z0)として</t>
    <phoneticPr fontId="9"/>
  </si>
  <si>
    <t>X1'=X1''</t>
    <phoneticPr fontId="9"/>
  </si>
  <si>
    <t>Z1''=z1</t>
    <phoneticPr fontId="9"/>
  </si>
  <si>
    <t>Y1=Y1'+δy1</t>
    <phoneticPr fontId="9"/>
  </si>
  <si>
    <t>Z1=Z1'+δz1</t>
    <phoneticPr fontId="9"/>
  </si>
  <si>
    <t>X''-Y''-Z''座標系での光線の傾きをMy1'',Mz1''とする。傾きをX''方向に1進んだときのY''又はZ''方向の距離であると</t>
    <rPh sb="11" eb="13">
      <t>ザヒョウ</t>
    </rPh>
    <rPh sb="13" eb="14">
      <t>ケイ</t>
    </rPh>
    <rPh sb="16" eb="18">
      <t>コウセン</t>
    </rPh>
    <rPh sb="19" eb="20">
      <t>カタム</t>
    </rPh>
    <rPh sb="37" eb="38">
      <t>カタム</t>
    </rPh>
    <rPh sb="43" eb="45">
      <t>ホウコウ</t>
    </rPh>
    <rPh sb="47" eb="48">
      <t>スス</t>
    </rPh>
    <rPh sb="56" eb="57">
      <t>マタ</t>
    </rPh>
    <rPh sb="61" eb="63">
      <t>ホウコウ</t>
    </rPh>
    <rPh sb="64" eb="66">
      <t>キョリ</t>
    </rPh>
    <phoneticPr fontId="9"/>
  </si>
  <si>
    <t>考えると、上記の座標変換と同様であるから、</t>
    <rPh sb="0" eb="1">
      <t>カンガ</t>
    </rPh>
    <rPh sb="5" eb="7">
      <t>ジョウキ</t>
    </rPh>
    <rPh sb="8" eb="10">
      <t>ザヒョウ</t>
    </rPh>
    <rPh sb="10" eb="12">
      <t>ヘンカン</t>
    </rPh>
    <rPh sb="13" eb="15">
      <t>ドウヨウ</t>
    </rPh>
    <phoneticPr fontId="9"/>
  </si>
  <si>
    <t>X-Y-Z座標系での屈折前の光線のy,z方向の傾きをMy1,Mz1とするとX'-Y'-Z'座標系で傾きは変わらない。</t>
    <rPh sb="20" eb="22">
      <t>ホウコウ</t>
    </rPh>
    <rPh sb="45" eb="47">
      <t>ザヒョウ</t>
    </rPh>
    <rPh sb="47" eb="48">
      <t>ケイ</t>
    </rPh>
    <rPh sb="49" eb="50">
      <t>カタム</t>
    </rPh>
    <rPh sb="52" eb="53">
      <t>カ</t>
    </rPh>
    <phoneticPr fontId="9"/>
  </si>
  <si>
    <t>ψy1=Ψy1-φ1</t>
    <phoneticPr fontId="9"/>
  </si>
  <si>
    <t>であるから</t>
    <phoneticPr fontId="9"/>
  </si>
  <si>
    <t>点の座標変換と同様に考えると</t>
    <rPh sb="0" eb="1">
      <t>テン</t>
    </rPh>
    <rPh sb="2" eb="4">
      <t>ザヒョウ</t>
    </rPh>
    <rPh sb="4" eb="6">
      <t>ヘンカン</t>
    </rPh>
    <rPh sb="7" eb="9">
      <t>ドウヨウ</t>
    </rPh>
    <rPh sb="10" eb="11">
      <t>カンガ</t>
    </rPh>
    <phoneticPr fontId="9"/>
  </si>
  <si>
    <t>y方向の傾きは</t>
    <rPh sb="1" eb="3">
      <t>ホウコウ</t>
    </rPh>
    <rPh sb="4" eb="5">
      <t>カタム</t>
    </rPh>
    <phoneticPr fontId="9"/>
  </si>
  <si>
    <t>z方向の傾きは</t>
    <rPh sb="1" eb="3">
      <t>ホウコウ</t>
    </rPh>
    <rPh sb="4" eb="5">
      <t>カタム</t>
    </rPh>
    <phoneticPr fontId="9"/>
  </si>
  <si>
    <t xml:space="preserve"> 0.00023441974</t>
    <phoneticPr fontId="9"/>
  </si>
  <si>
    <t xml:space="preserve"> 0.0000011305157</t>
    <phoneticPr fontId="9"/>
  </si>
  <si>
    <t xml:space="preserve"> 0.0000000056281084</t>
    <phoneticPr fontId="9"/>
  </si>
  <si>
    <t xml:space="preserve"> 0.000000000028992211</t>
    <phoneticPr fontId="9"/>
  </si>
  <si>
    <t>逆に、回転した座標系の点(x1,y1,z1)を元の座標系の座標(X1,Y1,Z1)にするには、逆方向に回転させるため</t>
    <rPh sb="0" eb="1">
      <t>ギャク</t>
    </rPh>
    <rPh sb="11" eb="12">
      <t>テン</t>
    </rPh>
    <rPh sb="27" eb="28">
      <t>ケイ</t>
    </rPh>
    <rPh sb="29" eb="31">
      <t>ザヒョウ</t>
    </rPh>
    <rPh sb="47" eb="48">
      <t>ギャク</t>
    </rPh>
    <rPh sb="48" eb="50">
      <t>ホウコウ</t>
    </rPh>
    <rPh sb="51" eb="53">
      <t>カイテン</t>
    </rPh>
    <phoneticPr fontId="9"/>
  </si>
  <si>
    <t>Ψy1=ψy1+φ1</t>
    <phoneticPr fontId="9"/>
  </si>
  <si>
    <t>M2=tan(Ψ2)=tan(ψ2+φ1)=(tan(ψ2)+tan(φ1))/(1-tan(ψ2)*tan(φ1))</t>
    <phoneticPr fontId="9"/>
  </si>
  <si>
    <t>Mz2''=mz2/Xm2</t>
    <phoneticPr fontId="9"/>
  </si>
  <si>
    <t>したがって</t>
    <phoneticPr fontId="9"/>
  </si>
  <si>
    <t>このX'-Y'-Z'座標系をX'軸を中心にω1だけ回転したX''-Y''-Z''座標系に変換する。</t>
    <rPh sb="16" eb="17">
      <t>ジク</t>
    </rPh>
    <phoneticPr fontId="9"/>
  </si>
  <si>
    <t>(X0',Y0',Z0')=(-(L1-W0),Y0-δy1,Z0-δz1)</t>
    <phoneticPr fontId="9"/>
  </si>
  <si>
    <t>より、W1を界面1からのX方向の距離として</t>
    <rPh sb="6" eb="8">
      <t>カイメン</t>
    </rPh>
    <rPh sb="13" eb="15">
      <t>ホウコウ</t>
    </rPh>
    <rPh sb="16" eb="18">
      <t>キョリ</t>
    </rPh>
    <phoneticPr fontId="9"/>
  </si>
  <si>
    <t>W1=X1'</t>
    <phoneticPr fontId="9"/>
  </si>
  <si>
    <t>次に、光線の傾きについて検討する。</t>
    <rPh sb="0" eb="1">
      <t>ツギ</t>
    </rPh>
    <rPh sb="3" eb="5">
      <t>コウセン</t>
    </rPh>
    <rPh sb="6" eb="7">
      <t>カタム</t>
    </rPh>
    <rPh sb="12" eb="14">
      <t>ケントウ</t>
    </rPh>
    <phoneticPr fontId="9"/>
  </si>
  <si>
    <t>Xm2をxM=1としたときのXmであるとすると、逆方向に回転させればよいから</t>
    <phoneticPr fontId="9"/>
  </si>
  <si>
    <t>逆にφ1,ω1が同じで、x-y-z座標系で光線の方向ベクトルが(1,m2y,m2z)であった場合、X-Y-Z系にするには</t>
    <rPh sb="0" eb="1">
      <t>ギャク</t>
    </rPh>
    <rPh sb="8" eb="9">
      <t>オナ</t>
    </rPh>
    <rPh sb="17" eb="19">
      <t>ザヒョウ</t>
    </rPh>
    <rPh sb="19" eb="20">
      <t>ケイ</t>
    </rPh>
    <rPh sb="21" eb="23">
      <t>コウセン</t>
    </rPh>
    <rPh sb="24" eb="26">
      <t>ホウコウ</t>
    </rPh>
    <rPh sb="46" eb="48">
      <t>バアイ</t>
    </rPh>
    <rPh sb="54" eb="55">
      <t>ケイ</t>
    </rPh>
    <phoneticPr fontId="9"/>
  </si>
  <si>
    <t>各界面についてWi,Yi,Zi,Myi,Mziの計算を繰り返せば、光線が追跡できる。</t>
    <phoneticPr fontId="9"/>
  </si>
  <si>
    <t xml:space="preserve">    B=r1-hy0*my1-hz0*mz1</t>
    <phoneticPr fontId="9"/>
  </si>
  <si>
    <t xml:space="preserve">    E^2=(hy0^2+hz0^2)/B^2</t>
    <phoneticPr fontId="9"/>
  </si>
  <si>
    <t xml:space="preserve">        |my1|&lt;|mz1|の場合</t>
    <rPh sb="20" eb="22">
      <t>バアイ</t>
    </rPh>
    <phoneticPr fontId="9"/>
  </si>
  <si>
    <t xml:space="preserve">        |my1|&gt;=|mz1|の場合</t>
    <rPh sb="21" eb="23">
      <t>バアイ</t>
    </rPh>
    <phoneticPr fontId="9"/>
  </si>
  <si>
    <t xml:space="preserve">    Dmy=my1+(∂f/∂y)</t>
    <phoneticPr fontId="9"/>
  </si>
  <si>
    <t xml:space="preserve">    Dmz=mz1+(∂f/∂z)</t>
    <phoneticPr fontId="9"/>
  </si>
  <si>
    <t xml:space="preserve">    Msn=(∂f/∂y)^2+(∂f/∂z)^2</t>
    <phoneticPr fontId="9"/>
  </si>
  <si>
    <t xml:space="preserve">    my2=Dmy/Ox-(∂f/∂y)</t>
    <phoneticPr fontId="9"/>
  </si>
  <si>
    <t xml:space="preserve">    mz2=Dmz/Ox-(∂f/∂z)</t>
    <phoneticPr fontId="9"/>
  </si>
  <si>
    <t xml:space="preserve">    y=my1*x+hy0</t>
    <phoneticPr fontId="9"/>
  </si>
  <si>
    <t xml:space="preserve">    z=mz1*x+hz0</t>
    <phoneticPr fontId="9"/>
  </si>
  <si>
    <t xml:space="preserve">        Hs=y^2+z^2</t>
    <phoneticPr fontId="9"/>
  </si>
  <si>
    <t xml:space="preserve">        u=r1*SQRT(1-(k1+1)*Hs/r1^2)</t>
    <phoneticPr fontId="9"/>
  </si>
  <si>
    <t xml:space="preserve">            y[NEXT]=y-Δy</t>
    <phoneticPr fontId="9"/>
  </si>
  <si>
    <t xml:space="preserve">            z[NEXT]=mz1/my1*(y[NEXT]-hy0)+hz0</t>
    <phoneticPr fontId="9"/>
  </si>
  <si>
    <t xml:space="preserve">            z[NEXT]=z-Δz</t>
    <phoneticPr fontId="9"/>
  </si>
  <si>
    <t xml:space="preserve">            y[NEXT]=my1/mz1*(z[NEXT]-hz0)+hy0</t>
    <phoneticPr fontId="9"/>
  </si>
  <si>
    <t xml:space="preserve">    N1&lt;&gt;-1 かつ P&gt;0 のとき(屈折)</t>
    <rPh sb="22" eb="24">
      <t>クッセツ</t>
    </rPh>
    <phoneticPr fontId="9"/>
  </si>
  <si>
    <t xml:space="preserve">    N1=-1 又は P&lt;=0 のとき(反射)</t>
    <rPh sb="10" eb="11">
      <t>マタ</t>
    </rPh>
    <rPh sb="22" eb="24">
      <t>ハンシャ</t>
    </rPh>
    <phoneticPr fontId="9"/>
  </si>
  <si>
    <t>myn=-1/(∂y/∂x)=-(∂f/∂y)</t>
    <phoneticPr fontId="9"/>
  </si>
  <si>
    <t>mzn=-1/(∂z/∂x)=-(∂f/∂z)</t>
    <phoneticPr fontId="9"/>
  </si>
  <si>
    <t>Ox=(SQRT(P)+Dmy*(∂f/∂y)+Dmz*(∂f/∂z))/(1+Msn)</t>
    <phoneticPr fontId="9"/>
  </si>
  <si>
    <t xml:space="preserve">    P=N1^2*(1+Msn)*(1+Ms1)-((∂f/∂y)*mz1-my1*(∂f/∂z))^2-Dmy^2-Dmz^2</t>
    <phoneticPr fontId="9"/>
  </si>
  <si>
    <t xml:space="preserve">        Ox=(SQRT(P)+Dmy*(∂f/∂y)+Dmz*(∂f/∂z))/(1+Msn)</t>
    <phoneticPr fontId="9"/>
  </si>
  <si>
    <t>Ox=1-2*(1-my1*(∂f/∂y)-mz1*(∂f/∂z))/(1+Msn)</t>
    <phoneticPr fontId="9"/>
  </si>
  <si>
    <t xml:space="preserve">        Ox=1-2*(1-my1*(∂f/∂y)-mz1*(∂f/∂z))/(1+Msn)</t>
    <phoneticPr fontId="9"/>
  </si>
  <si>
    <t>g=Hs/(r1+u)</t>
    <phoneticPr fontId="9"/>
  </si>
  <si>
    <t>x=f=Hs/(r1+u)+q4*Hs^2+q6*Hs^3+q8*Hs^4+q10*Hs^5+q12*Hs^6+q14*Hs^7+q16*Hs^8</t>
    <phoneticPr fontId="9"/>
  </si>
  <si>
    <t>x'=xa</t>
    <phoneticPr fontId="9"/>
  </si>
  <si>
    <t>f(y,z)=Hs(y,z)/(1+SQRT(1-(k1+1)*Hs(y,z)/r1^2))/r1+q4*Hs(y,z)^2+q6*Hs(y,z)^3+q8*Hs(y,z)^4+q10*Hs(y,z)^5+q12*Hs(y,z)^6+q14*Hs(y,z)^7+q16*Hs(y,z)^8</t>
    <phoneticPr fontId="9"/>
  </si>
  <si>
    <t>例えば、界面が反射平面であった場合に左から平行光が入射したとすると、φ=45°,ω=0°のとき反射光は下側に進み、</t>
    <rPh sb="0" eb="1">
      <t>タト</t>
    </rPh>
    <rPh sb="4" eb="6">
      <t>カイメン</t>
    </rPh>
    <rPh sb="7" eb="9">
      <t>ハンシャ</t>
    </rPh>
    <rPh sb="9" eb="11">
      <t>ヘイメン</t>
    </rPh>
    <rPh sb="15" eb="17">
      <t>バアイ</t>
    </rPh>
    <rPh sb="18" eb="19">
      <t>ヒダリ</t>
    </rPh>
    <rPh sb="21" eb="23">
      <t>ヘイコウ</t>
    </rPh>
    <rPh sb="23" eb="24">
      <t>コウ</t>
    </rPh>
    <rPh sb="25" eb="27">
      <t>ニュウシャ</t>
    </rPh>
    <rPh sb="47" eb="50">
      <t>ハンシャコウ</t>
    </rPh>
    <rPh sb="51" eb="53">
      <t>シタガワ</t>
    </rPh>
    <rPh sb="54" eb="55">
      <t>スス</t>
    </rPh>
    <phoneticPr fontId="9"/>
  </si>
  <si>
    <t>φ=45°,ω=90°のとき反射光は奥側に進む。</t>
    <rPh sb="18" eb="19">
      <t>オク</t>
    </rPh>
    <phoneticPr fontId="9"/>
  </si>
  <si>
    <t>v(y,z)=-(k1+1)*Hs(y,z)</t>
    <phoneticPr fontId="9"/>
  </si>
  <si>
    <t>u(y,z)=r1*SQRT(1+v(y,z)/r1^2)</t>
    <phoneticPr fontId="9"/>
  </si>
  <si>
    <t>v=-(k1+1)*Hs=u^2-r1^2であるから</t>
    <phoneticPr fontId="9"/>
  </si>
  <si>
    <t>ya=my1*xa+hy0, za=mz1*xa+hz0 であるから</t>
    <phoneticPr fontId="9"/>
  </si>
  <si>
    <t>これを代入し</t>
    <rPh sb="3" eb="5">
      <t>ダイニュウ</t>
    </rPh>
    <phoneticPr fontId="9"/>
  </si>
  <si>
    <t>ここで</t>
    <phoneticPr fontId="9"/>
  </si>
  <si>
    <t>Ms1=my1^2+mz1^2</t>
  </si>
  <si>
    <t>xa=B*E^2/(1+SQRT(1-(1+k1+Ms1)*E^2))</t>
    <phoneticPr fontId="9"/>
  </si>
  <si>
    <t>Ms1=my1^2+mz1^2</t>
    <phoneticPr fontId="9"/>
  </si>
  <si>
    <t xml:space="preserve">    x=0</t>
    <phoneticPr fontId="9"/>
  </si>
  <si>
    <t xml:space="preserve">    y=hy0</t>
    <phoneticPr fontId="9"/>
  </si>
  <si>
    <t xml:space="preserve">    z=hz0</t>
    <phoneticPr fontId="9"/>
  </si>
  <si>
    <t>P=N1^2+(N1^2-1)*Ms1</t>
    <phoneticPr fontId="9"/>
  </si>
  <si>
    <t xml:space="preserve">    P=N1^2+(N1^2-1)*Ms1</t>
    <phoneticPr fontId="9"/>
  </si>
  <si>
    <t xml:space="preserve">        Ox=SQRT(P)</t>
    <phoneticPr fontId="9"/>
  </si>
  <si>
    <t xml:space="preserve">        my2=my1/Ox</t>
    <phoneticPr fontId="9"/>
  </si>
  <si>
    <t xml:space="preserve">        mz2=mz1/Ox</t>
    <phoneticPr fontId="9"/>
  </si>
  <si>
    <t xml:space="preserve">        my2=-my1</t>
    <phoneticPr fontId="9"/>
  </si>
  <si>
    <t xml:space="preserve">        mz2=-mz1</t>
    <phoneticPr fontId="9"/>
  </si>
  <si>
    <t>平面(r1=0)のときはmyn=mzn=0, (∂f/∂y)=(∂f/∂z)=0なので</t>
    <rPh sb="0" eb="2">
      <t>ヘイメン</t>
    </rPh>
    <phoneticPr fontId="9"/>
  </si>
  <si>
    <t>P=N1^2*(1+Msn)*(1+Ms1)-((∂f/∂y)*mz1-my1*(∂f/∂z))^2-Dmy^2-Dmz^2</t>
    <phoneticPr fontId="9"/>
  </si>
  <si>
    <t xml:space="preserve">    x=B*E^2/(1+SQRT(1-(1+k1+Ms1)*E^2))</t>
    <phoneticPr fontId="9"/>
  </si>
  <si>
    <t>n1*SIN(θ1)=n2*SIN(θ2)</t>
  </si>
  <si>
    <t>SIN(θ2)=SIN(θ1)/N1</t>
  </si>
  <si>
    <t>|I×n|=|I|*|n|*SIN(θ1)</t>
  </si>
  <si>
    <t>|O×n|=|O|*|n|*SIN(θ2)</t>
  </si>
  <si>
    <t>SQRT(1+my1^2+mz1^2)*SQRT(1+myn^2+mzn^2)*SIN(θ1)=SQRT(Ox^2+Oy^2+Oz^2)*SQRT(1+myn^2+mzn^2)*SIN(θ2)</t>
  </si>
  <si>
    <t>SQRT(1+my1^2+mz1^2)*SIN(θ1)=SQRT(Ox^2+Oy^2+Oz^2)*SIN(θ1)/N1</t>
  </si>
  <si>
    <t>Z1=(x1*SIN(φ1)+y1*COS(φ1))*SIN(ω1)+z1*COS(ω1)+δz1</t>
  </si>
  <si>
    <t>My1''=My1*COS(ω1)+Mz1*SIN(ω1)</t>
  </si>
  <si>
    <t>Mz1''=-My1*SIN(ω1)+Mz1*COS(ω1)</t>
  </si>
  <si>
    <t>My1=My1''*COS(ω1)-Mz1''*SIN(ω1)</t>
  </si>
  <si>
    <t>Mz1=My1''*SIN(ω1)+Mz1''*COS(ω1)</t>
  </si>
  <si>
    <t>xM=COS(φ1)+My1''*SIN(φ1)</t>
  </si>
  <si>
    <t>mz1=Mz1''/(COS(φ1)+My1''*SIN(φ1))</t>
  </si>
  <si>
    <t>x0=-(L1-W0)*COS(φ1)+((Y0-δy1)*COS(ω1)+(Z0-δz1)*SIN(ω1))*SIN(φ1)</t>
  </si>
  <si>
    <t>mz1=(-My1*SIN(ω1)+Mz1*COS(ω1))/(COS(φ1)+(My1*COS(ω1)+Mz1*SIN(ω1))*SIN(φ1))</t>
  </si>
  <si>
    <t>y0=(L1-W0)*SIN(φ1)+((Y0-δy1)*COS(ω1)+(Z0-δz1)*SIN(ω1))*COS(φ1)</t>
  </si>
  <si>
    <t>z0=-(Y0-δy1)*SIN(ω1)+(Z0-δz1)*COS(ω1)</t>
  </si>
  <si>
    <t>W1=x1*COS(φ1)-y1*SIN(φ1)</t>
  </si>
  <si>
    <t>Y1=(x1*SIN(φ1)+y1*COS(φ1))*COS(ω1)-z1*SIN(ω1)+δy1</t>
  </si>
  <si>
    <t>Xm2=COS(φ1)-my2*SIN(φ1)</t>
  </si>
  <si>
    <t>Mz2''=mz2/(COS(φ1)-my2*SIN(φ1))</t>
  </si>
  <si>
    <t>My2=My2''*COS(ω1)-Mz2''*SIN(ω1)</t>
  </si>
  <si>
    <t>Mz2=My2''*SIN(ω1)+Mz2''*COS(ω1)</t>
  </si>
  <si>
    <t xml:space="preserve">ｘ'＝x*COS(θ)-y*SIN(θ) </t>
  </si>
  <si>
    <t xml:space="preserve">ｙ'＝x*SIN(θ)+y*COS(θ) </t>
  </si>
  <si>
    <t>x'＝x*COS(-θ)-y*SIN(-θ) =x*COS(θ)+y*SIN(θ)</t>
  </si>
  <si>
    <t>ｙ'＝x*SIN(-θ)+y*COS(-θ) =-x*SIN(θ)+y*COS(θ)</t>
  </si>
  <si>
    <t>Y0''=Y0'*COS(ω1)+Z0'*SIN(ω1)</t>
  </si>
  <si>
    <t>Z0''=-Y0'*SIN(ω1)+Z0'*COS(ω1)</t>
  </si>
  <si>
    <t>x0=X0''*COS(φ1)+Y0''*SIN(φ1)</t>
  </si>
  <si>
    <t>y0=-X0''*SIN(φ1)+Y0''*COS(φ1)</t>
  </si>
  <si>
    <t>x0=X0'*COS(φ1)+(Y0'*COS(ω1)+Z0'*SIN(ω1))*SIN(φ1)</t>
  </si>
  <si>
    <t>y0=-X0'*SIN(φ1)+(Y0'*COS(ω1)+Z0'*SIN(ω1))*COS(φ1)</t>
  </si>
  <si>
    <t>z0=-Y0'*SIN(ω1)+Z0'*COS(ω1)</t>
  </si>
  <si>
    <t>Y1'=Y1''*COS(ω1)-Z1''*SIN(ω1)</t>
  </si>
  <si>
    <t>Z1'=Y1''*SIN(ω1)+Z1''*COS(ω1)</t>
  </si>
  <si>
    <t>X1''=x1*COS(φ1)-y1*SIN(φ1)</t>
  </si>
  <si>
    <t>Y1''=x1*SIN(φ1)+y1*COS(φ1)</t>
  </si>
  <si>
    <t>my1=TAN(ψy1)</t>
  </si>
  <si>
    <t>my1=TAN(Ψy1-φ1)</t>
  </si>
  <si>
    <t>TAN(Ψy)=My1''であるから</t>
  </si>
  <si>
    <t>my1=(My1''-TAN(φ1))/(1+My1''*TAN(φ1))</t>
  </si>
  <si>
    <t>my1=(My1*COS(ω1)+Mz1*SIN(ω1)-TAN(φ1))/(1+(My1*COS(ω1)+Mz1*SIN(ω1))*TAN(φ1))</t>
  </si>
  <si>
    <t>mz1=TAN(ψz1)=Mz1''/xM</t>
  </si>
  <si>
    <t>My2''=TAN(ψy1+φ1)</t>
  </si>
  <si>
    <t>My2''=(my2+TAN(φ1))/(1-my2*TAN(φ1))</t>
  </si>
  <si>
    <t>My2=(my2+TAN(φ1))/(1-my2*TAN(φ1))*COS(ω1)-mz2/(COS(φ1)-my2*SIN(φ1))*SIN(ω1)</t>
  </si>
  <si>
    <t>Mz2=(my2+TAN(φ1))/(1-my2*TAN(φ1))*SIN(ω1)+mz2/(COS(φ1)-my2*SIN(φ1))*COS(ω1)</t>
  </si>
  <si>
    <t>Sph=SIN(φ1)</t>
    <phoneticPr fontId="9"/>
  </si>
  <si>
    <t>Cph=SQRT(1-Sph^2)</t>
    <phoneticPr fontId="9"/>
  </si>
  <si>
    <t>Tph=Sph/Cph</t>
    <phoneticPr fontId="9"/>
  </si>
  <si>
    <t>Com=SQRT(1-Som^2)</t>
    <phoneticPr fontId="9"/>
  </si>
  <si>
    <t>W1=x*Cph-y*Sph</t>
  </si>
  <si>
    <t>Som=SIN(ω1)</t>
    <phoneticPr fontId="9"/>
  </si>
  <si>
    <t>x0=-(L1-W0)*Cph+((Y0-δy1)*Com+(Z0-δz1)*Som)*Sph</t>
  </si>
  <si>
    <t>y0=(L1-W0)*Sph+((Y0-δy1)*Com+(Z0-δz1)*Som)*Cph</t>
  </si>
  <si>
    <t>z0=-(Y0-δy1)*Som+(Z0-δz1)*Com</t>
  </si>
  <si>
    <t>my1=(My1*Com+Mz1*Som-Tph)/(1+(My1*Com+Mz1*Som)*Tph)</t>
  </si>
  <si>
    <t>mz1=(-My1*Som+Mz1*Com)/(Cph+(My1*Com+Mz1*Som)*Sph)</t>
  </si>
  <si>
    <t>Y1=(x*Sph+y*Cph)*Com-z*Som+δy1</t>
  </si>
  <si>
    <t>Z1=(x*Sph+y*Cph)*Som+z*Com+δz1</t>
  </si>
  <si>
    <t>My2=(my2+Tph)/(1-my2*Tph)*Com-mz2/(Cph-my2*Sph)*Som</t>
  </si>
  <si>
    <t>Mz2=(my2+Tph)/(1-my2*Tph)*Som+mz2/(Cph-my2*Sph)*Com</t>
  </si>
  <si>
    <t>Δz'は</t>
    <phoneticPr fontId="9"/>
  </si>
  <si>
    <t>∂f/∂y=y/u+(4*q4*Hs+6*q6*Hs^2+8*q8*Hs^3+10*q10*Hs^4+12*q12*Hs^5+14*q14*Hs^6+16*q16*Hs^7)*y</t>
    <phoneticPr fontId="9"/>
  </si>
  <si>
    <t>とすると</t>
    <phoneticPr fontId="9"/>
  </si>
  <si>
    <t>ニュートン法で使う微分を求めるため、y=y',z=z'における界面と光線のxのずれeをy'のみの関数で表すと</t>
    <rPh sb="5" eb="6">
      <t>ホウ</t>
    </rPh>
    <rPh sb="7" eb="8">
      <t>ツカ</t>
    </rPh>
    <rPh sb="9" eb="11">
      <t>ビブン</t>
    </rPh>
    <rPh sb="12" eb="13">
      <t>モト</t>
    </rPh>
    <rPh sb="31" eb="33">
      <t>カイメン</t>
    </rPh>
    <rPh sb="34" eb="36">
      <t>コウセン</t>
    </rPh>
    <rPh sb="48" eb="50">
      <t>カンスウ</t>
    </rPh>
    <rPh sb="51" eb="52">
      <t>アラワ</t>
    </rPh>
    <phoneticPr fontId="9"/>
  </si>
  <si>
    <t>これを用いて</t>
    <rPh sb="3" eb="4">
      <t>モチ</t>
    </rPh>
    <phoneticPr fontId="9"/>
  </si>
  <si>
    <t>g(y')=Hs'/(r1+u')</t>
    <phoneticPr fontId="9"/>
  </si>
  <si>
    <t>e(y')=g(y')+q4*Hs'^2+q6*Hs'^3+q8*Hs'^4+q10*Hs'^5+q12*Hs'^6+q14*Hs'^7+q16*Hs'^8-(y'-hy0)/my1</t>
    <phoneticPr fontId="9"/>
  </si>
  <si>
    <t>e(y')=f(y')-(y'-hy0)/my1</t>
    <phoneticPr fontId="9"/>
  </si>
  <si>
    <t>この関係がある場合にf(y',z'),g(y',z')はyのみの関数f(y'),g(y')としてあらわせる。</t>
    <rPh sb="2" eb="4">
      <t>カンケイ</t>
    </rPh>
    <rPh sb="7" eb="9">
      <t>バアイ</t>
    </rPh>
    <rPh sb="32" eb="34">
      <t>カンスウ</t>
    </rPh>
    <phoneticPr fontId="9"/>
  </si>
  <si>
    <t>dg(y')/dy=d(Hs'/(1+SQRT(1-(k1+1)*Hs'/r1^2))/r1)/dy</t>
    <phoneticPr fontId="9"/>
  </si>
  <si>
    <t>dg(y')/dy=d(Hs'/(r1+u'))/dy</t>
    <phoneticPr fontId="9"/>
  </si>
  <si>
    <t>dg(y')/dy=((dHs'/dy)*(r1+u')-Hs'*(du'/dy))/(r1+u')^2</t>
    <phoneticPr fontId="9"/>
  </si>
  <si>
    <t>dg(y')/dy=((dHs'/dy)*(r1+u')-Hs'*(-(k1+1)/2/u'*(dHs'/dy)))/(r1+u')^2</t>
    <phoneticPr fontId="9"/>
  </si>
  <si>
    <t>dg(y')/dy=(dHs'/dy)*((r1+u')+Hs'*(k1+1)/2/u')/(r1+u')^2</t>
    <phoneticPr fontId="9"/>
  </si>
  <si>
    <t>dg(y')/dy=(dHs'/dy)*(1+Hs'*(k1+1)/2/u'/(r1+u'))/(r1+u')</t>
    <phoneticPr fontId="9"/>
  </si>
  <si>
    <t>dg(y')/dy=(dHs'/dy)*(1+Hs'/(r1+u')*(k1+1)/2/u')/(r1+u')</t>
    <phoneticPr fontId="9"/>
  </si>
  <si>
    <t>z=mz1/my1*(y-hy0)+hz0</t>
    <phoneticPr fontId="9"/>
  </si>
  <si>
    <t>で計算する。y',z'のうち片方を新たな値を用いて計算するのは誤差が累積しないようにするためでもある。</t>
    <rPh sb="1" eb="3">
      <t>ケイサン</t>
    </rPh>
    <rPh sb="14" eb="16">
      <t>カタホウ</t>
    </rPh>
    <rPh sb="17" eb="18">
      <t>アラ</t>
    </rPh>
    <rPh sb="20" eb="21">
      <t>アタイ</t>
    </rPh>
    <rPh sb="22" eb="23">
      <t>モチ</t>
    </rPh>
    <rPh sb="25" eb="27">
      <t>ケイサン</t>
    </rPh>
    <rPh sb="31" eb="33">
      <t>ゴサ</t>
    </rPh>
    <rPh sb="34" eb="36">
      <t>ルイセキ</t>
    </rPh>
    <phoneticPr fontId="9"/>
  </si>
  <si>
    <t>ここで、g(y')やHs'はy'のみの関数であるが、z'=mz1/my1*(y'-hy0)+hz0としたときのg(y',z')やHs(y',z')の値と等しいので</t>
    <rPh sb="19" eb="21">
      <t>カンスウ</t>
    </rPh>
    <rPh sb="74" eb="75">
      <t>アタイ</t>
    </rPh>
    <rPh sb="76" eb="77">
      <t>ヒト</t>
    </rPh>
    <phoneticPr fontId="9"/>
  </si>
  <si>
    <t>ニュートン法により次のy'を出すための変分Δy'は</t>
    <rPh sb="9" eb="10">
      <t>ツギ</t>
    </rPh>
    <rPh sb="14" eb="15">
      <t>ダ</t>
    </rPh>
    <rPh sb="19" eb="21">
      <t>ヘンブン</t>
    </rPh>
    <phoneticPr fontId="9"/>
  </si>
  <si>
    <t>ここでも、e(y')はx'=f(y',z')を使って</t>
    <rPh sb="23" eb="24">
      <t>ツカ</t>
    </rPh>
    <phoneticPr fontId="9"/>
  </si>
  <si>
    <t>dg(y')/dy=(dHs'/dy)*(1+g(y')*(k1+1)/2/u')/(r1+u')</t>
    <phoneticPr fontId="9"/>
  </si>
  <si>
    <t>de(y')/dy=(dHs'/dy)*(1+g(y')*(k1+1)/2/u')/(r1+u')+(dHs'/dy)*(2*q4*Hs'+3*q6*Hs'^2+4*q8*Hs'^3+5*q10*Hs'^4+6*q12*Hs'^5+7*q14*Hs'^6+8*q16*Hs'^7)-1/my1</t>
    <phoneticPr fontId="9"/>
  </si>
  <si>
    <t>de(y')/dy=(dHs'/dy)*((1+g(y')*(k1+1)/2/u')/(r1+u')+(2*q4*Hs'+3*q6*Hs'^2+4*q8*Hs'^3+5*q10*Hs'^4+6*q12*Hs'^5+7*q14*Hs'^6+8*q16*Hs'^7))-1/my1</t>
    <phoneticPr fontId="9"/>
  </si>
  <si>
    <t>したがって</t>
    <phoneticPr fontId="9"/>
  </si>
  <si>
    <t>e(y')=f(y',z')-(y'-hy0)/my1</t>
    <phoneticPr fontId="9"/>
  </si>
  <si>
    <t>dHs'/dy=2*(y'+mz1/my1*(mz1/my1*(y'-hy0)+hz0))</t>
    <phoneticPr fontId="9"/>
  </si>
  <si>
    <t>e(z')=f(y',z')-(z'-hz0)/mz1</t>
    <phoneticPr fontId="9"/>
  </si>
  <si>
    <t>dHs'/dz=2*(z'+my1/mz1*(my1/mz1*(z'-hz0)+hy0))</t>
    <phoneticPr fontId="9"/>
  </si>
  <si>
    <t xml:space="preserve">            dHs/dz=2*(z+my1/mz1*(my1/mz1*(z-hz0)+hy0))</t>
    <phoneticPr fontId="9"/>
  </si>
  <si>
    <t xml:space="preserve">            dHs/dy=2*(y+mz1/my1*(mz1/my1*(y-hy0)+hz0))</t>
    <phoneticPr fontId="9"/>
  </si>
  <si>
    <t xml:space="preserve">        x=g+q4*Hs^2+q6*Hs^3+q8*Hs^4+q10*Hs^5+q12*Hs^6+q14*Hs^7+q16*Hs^8</t>
    <phoneticPr fontId="9"/>
  </si>
  <si>
    <t xml:space="preserve">        g=Hs/(r1+u)</t>
    <phoneticPr fontId="9"/>
  </si>
  <si>
    <t xml:space="preserve">        qHs=2*q4*Hs+3*q6*Hs^2+4*q8*Hs^3+5*q10*Hs^4+6*q12*Hs^5+7*q14*Hs^6+8*q16*Hs^7</t>
  </si>
  <si>
    <t xml:space="preserve">        ∂f/∂y=y/u+2*qHs*y</t>
  </si>
  <si>
    <t xml:space="preserve">        ∂f/∂z=z/u+2*qHs*z</t>
  </si>
  <si>
    <t>qHs=2*q4*Hs+3*q6*Hs^2+4*q8*Hs^3+5*q10*Hs^4+6*q12*Hs^5+7*q14*Hs^6+8*q16*Hs^7</t>
  </si>
  <si>
    <t>∂f/∂y=y/u+2*qHs*y</t>
  </si>
  <si>
    <t>∂f/∂z=z/u+2*qHs*z</t>
  </si>
  <si>
    <t>qHs'=2*q4*Hs'+3*q6*Hs'^2+4*q8*Hs'^3+5*q10*Hs'^4+6*q12*Hs'^5+7*q14*Hs'^6+8*q16*Hs'^7</t>
  </si>
  <si>
    <t>de(y')/dy=(dHs'/dy)*((1+g(y',z')*(k1+1)/2/u')/(r1+u')+qHs')-1/my1</t>
  </si>
  <si>
    <t>Δy'=(f(y',z')-(y'-hy0)/my1)/((dHs'/dy)*((1+g(y',z')*(k1+1)/2/u')/(r1+u')+qHs')-1/my1)</t>
  </si>
  <si>
    <t>qHs'</t>
    <phoneticPr fontId="9"/>
  </si>
  <si>
    <t>dHs/dy</t>
    <phoneticPr fontId="9"/>
  </si>
  <si>
    <t>Δy</t>
    <phoneticPr fontId="9"/>
  </si>
  <si>
    <t>dHs'/dz</t>
    <phoneticPr fontId="9"/>
  </si>
  <si>
    <t>Δz'</t>
    <phoneticPr fontId="9"/>
  </si>
  <si>
    <t>Δy'=(my1*f(y',z')-y'+hy0)/((dHs'/dy)*my1*((1+g(y',z')*(k1+1)/2/u')/(r1+u')+qHs')-1)</t>
    <phoneticPr fontId="9"/>
  </si>
  <si>
    <t>Δz'=(mz1*f(y',z')-z'+hz0)/((dHs'/dz)*mz1*((1+g(y',z')*(k1+1)/2/u')/(r1+u')+qHs')-1)</t>
    <phoneticPr fontId="9"/>
  </si>
  <si>
    <t xml:space="preserve">            Δy=(my1*x-y+hy0)/((dHs/dy)*my1*((1+g*(k1+1)/2/u)/(r1+u)+qHs)-1)</t>
    <phoneticPr fontId="9"/>
  </si>
  <si>
    <t xml:space="preserve">            Δz=(mz1*x-z+hz0)/((dHs/dz)*mz1*((1+g*(k1+1)/2/u)/(r1+u)+qHs)-1)</t>
    <phoneticPr fontId="9"/>
  </si>
  <si>
    <t>Δz'=(mz1*x-z'+hz0)/((dHs'/dz)*mz1*((1+g(y',z')*(k1+1)/2/u')/(r1+u')+qHs')-1)</t>
    <phoneticPr fontId="9"/>
  </si>
  <si>
    <t>Δy'=(my1*x'-y'+hy0)/((dHs'/dy)*my1*((1+g'*(k1+1)/2/u')/(r1+u')+qHs')-1)</t>
    <phoneticPr fontId="9"/>
  </si>
  <si>
    <t>g'</t>
    <phoneticPr fontId="9"/>
  </si>
  <si>
    <t>g'=Hs'/(r1+u')</t>
    <phoneticPr fontId="9"/>
  </si>
  <si>
    <t xml:space="preserve">        my1=mz1=0の場合</t>
    <rPh sb="18" eb="20">
      <t>バアイ</t>
    </rPh>
    <phoneticPr fontId="9"/>
  </si>
  <si>
    <t xml:space="preserve">            (y=y0)</t>
    <phoneticPr fontId="9"/>
  </si>
  <si>
    <t xml:space="preserve">            (z=z0)</t>
    <phoneticPr fontId="9"/>
  </si>
  <si>
    <t>dHs'/dy=2*(y'+mz1/my1*(mz1/my1*(y'-hy0)+hz0))</t>
    <phoneticPr fontId="9"/>
  </si>
  <si>
    <t>f(y)=y^2/(1+SQRT(1-(k1+1)*y^2/r1^2))/r1+q4*y^4+q6*y^6+q8*y^8+q10*y^10+q12*y^12+q14*y^14+q16*y^16</t>
    <phoneticPr fontId="9"/>
  </si>
  <si>
    <t>q4,q6,q8,q10,q12,q14,q16は高次非球面係数である。</t>
    <phoneticPr fontId="9"/>
  </si>
  <si>
    <t>f(y)=g(y)+q4*y^4+q6*y^6+q8*y^8+q10*y^10+q12*y^12+q14*y^14+q16*y^16</t>
    <phoneticPr fontId="9"/>
  </si>
  <si>
    <t>f(y)=y^2/(r1+u(y))+q4*y^4+q6*y^6+q8*y^8+q10*y^10+q12*y^12+q14*y^14+q16*y^16</t>
    <phoneticPr fontId="9"/>
  </si>
  <si>
    <t>df(y)/dy=dg(y)/dy+4*q4*y^3+6*q6*y^5+8*q8*y^7+10*q10*y^9+q12*y^12+q14*y^14+q16*y^16</t>
    <phoneticPr fontId="9"/>
  </si>
  <si>
    <t>df(y)/dy=y/u(y)+4*q4*y^3+6*q6*y^5+8*q8*y^7+10*q10*y^9+12*q12*y^11+14*q14*y^13+16*q16*y^15</t>
    <phoneticPr fontId="9"/>
  </si>
  <si>
    <t>高次の非線形係数を含めた式f(y)は16次の方程式となり解けないため、ニュートン法で解を求める。</t>
    <phoneticPr fontId="9"/>
  </si>
  <si>
    <t>df(y')/dy=y'/u(y')+4*q4*y'^3+6*q6*y'^5+8*q8*y'^7+10*q10*y'^9+12*q12*y'^11+14*q14*y'^13+16*q16*y'^15</t>
    <phoneticPr fontId="9"/>
  </si>
  <si>
    <t>高次非球面係数は16次まで。</t>
    <phoneticPr fontId="9"/>
  </si>
  <si>
    <t xml:space="preserve">        df(y)/dy=y/u(y)+4*q4*y^3+6*q6*y^5+8*q8*y^7+10*q10*y^9+12*q12*y^11+14*q14*y^13+16*q16*y^15</t>
    <phoneticPr fontId="9"/>
  </si>
  <si>
    <t>f(y')=y'^2/(r1+u(y'))+q4*y'^4+q6*y'^6+q8*y'^8+q10*y'^10+q12*y'^12+q14*y'^14+q16*y'^16</t>
    <phoneticPr fontId="9"/>
  </si>
  <si>
    <t xml:space="preserve">        x=y^2/(r1+u(y))+q4*y^4+q6*y^6+q8*y^8+q10*y^10+q12*y^12+q14*y^14+q16*y^16</t>
    <phoneticPr fontId="9"/>
  </si>
  <si>
    <t>(x,yについて初期値や近似値を示す添え字の a や ' および1を省略する。)</t>
    <rPh sb="8" eb="11">
      <t>ショキチ</t>
    </rPh>
    <rPh sb="12" eb="14">
      <t>キンジ</t>
    </rPh>
    <rPh sb="14" eb="15">
      <t>チ</t>
    </rPh>
    <rPh sb="16" eb="17">
      <t>シメ</t>
    </rPh>
    <rPh sb="18" eb="19">
      <t>ソ</t>
    </rPh>
    <rPh sb="20" eb="21">
      <t>ジ</t>
    </rPh>
    <rPh sb="34" eb="36">
      <t>ショウリャク</t>
    </rPh>
    <phoneticPr fontId="9"/>
  </si>
  <si>
    <t>接平面の傾きは、x=f(y,z)であるからそれぞれz又はyを一定として</t>
    <rPh sb="0" eb="1">
      <t>セツ</t>
    </rPh>
    <rPh sb="1" eb="3">
      <t>ヘイメン</t>
    </rPh>
    <rPh sb="4" eb="5">
      <t>カタム</t>
    </rPh>
    <rPh sb="26" eb="27">
      <t>マタ</t>
    </rPh>
    <rPh sb="30" eb="32">
      <t>イッテイ</t>
    </rPh>
    <phoneticPr fontId="9"/>
  </si>
  <si>
    <t>1/β6sacc=n2/n1*(U1+(L1+U1*Leff)*R1)</t>
  </si>
  <si>
    <t>-Lz6sacc/β6sacc=L1+U1*Leff</t>
  </si>
  <si>
    <t>n2/n1*(U1+(L1+U1*Leff)*R1)=n2'/n1'*(U1'+(L1+U1'*Leff')*R1')</t>
  </si>
  <si>
    <t>n2/n1*(U1+(L1+U1*Leff)*R1)=n2'/n1'*(U1'+(L1+U1*Leff)*R1')</t>
    <phoneticPr fontId="9"/>
  </si>
  <si>
    <t>n2/n1*(S1+L1*R1+L1*R1+R1*U1*Leff)=n2'/n1'*(S1'+L1*R1'+L1*R1'+R1'*U1*Leff)</t>
    <phoneticPr fontId="9"/>
  </si>
  <si>
    <t>n2/n1*(n1/n2+2*L1*R1+R1*U1*Leff)=n2'/n1'*(n1'/n2'+2*L1*R1'+R1'*U1*Leff)</t>
    <phoneticPr fontId="9"/>
  </si>
  <si>
    <t>1+n2/n1*(2*L1*R1+R1*U1*Leff)=1+n2'/n1'*(2*L1*R1'+R1'*U1*Leff)</t>
    <phoneticPr fontId="9"/>
  </si>
  <si>
    <t>n2/n1*R1*(2*L1+U1*Leff)=n2'/n1'*R1'*(2*L1+U1*Leff)</t>
    <phoneticPr fontId="9"/>
  </si>
  <si>
    <t>n2/n1*R1=n2'/n1'*R1'</t>
    <phoneticPr fontId="9"/>
  </si>
  <si>
    <t>n2/n1*(-(n2-n1)/n2/r1)=n2'/n1'*(-(n2'-n1')/n2'/r1)</t>
    <phoneticPr fontId="9"/>
  </si>
  <si>
    <t>(n2-n1)/n1=(n2'-n1')/n1'</t>
    <phoneticPr fontId="9"/>
  </si>
  <si>
    <t>β6sacc=β6sacc'</t>
    <phoneticPr fontId="9"/>
  </si>
  <si>
    <t>-Lz6sacc=-Lz6sacc'</t>
    <phoneticPr fontId="9"/>
  </si>
  <si>
    <t>であるため、</t>
    <phoneticPr fontId="9"/>
  </si>
  <si>
    <t>L1+U1*Leff=L1+U1'*Leff'</t>
    <phoneticPr fontId="9"/>
  </si>
  <si>
    <t>すなわちSACCレンズでかなり色収差を補正できるが、完全になくすことはできない。</t>
    <rPh sb="15" eb="16">
      <t>イロ</t>
    </rPh>
    <rPh sb="16" eb="18">
      <t>シュウサ</t>
    </rPh>
    <rPh sb="19" eb="21">
      <t>ホセイ</t>
    </rPh>
    <rPh sb="26" eb="28">
      <t>カンゼン</t>
    </rPh>
    <phoneticPr fontId="9"/>
  </si>
  <si>
    <t>を同時に満たす必要があるが、</t>
    <rPh sb="1" eb="3">
      <t>ドウジ</t>
    </rPh>
    <rPh sb="4" eb="5">
      <t>ミ</t>
    </rPh>
    <rPh sb="7" eb="9">
      <t>ヒツヨウ</t>
    </rPh>
    <phoneticPr fontId="9"/>
  </si>
  <si>
    <t>となり、n1は空気の屈折率で波長によりほとんど変わらないから、n2も波長によりほとんど変わらないことが必要となる。</t>
    <rPh sb="7" eb="9">
      <t>クウキ</t>
    </rPh>
    <rPh sb="10" eb="12">
      <t>クッセツ</t>
    </rPh>
    <rPh sb="12" eb="13">
      <t>リツ</t>
    </rPh>
    <rPh sb="14" eb="16">
      <t>ハチョウ</t>
    </rPh>
    <rPh sb="23" eb="24">
      <t>カ</t>
    </rPh>
    <rPh sb="34" eb="36">
      <t>ハチョウ</t>
    </rPh>
    <rPh sb="43" eb="44">
      <t>カ</t>
    </rPh>
    <rPh sb="51" eb="53">
      <t>ヒツヨウ</t>
    </rPh>
    <phoneticPr fontId="9"/>
  </si>
  <si>
    <t>さらに前後対称にすることによりコマ収差(特にメリジオナル成分)が補正される。</t>
    <rPh sb="17" eb="19">
      <t>シュウサ</t>
    </rPh>
    <rPh sb="20" eb="21">
      <t>トク</t>
    </rPh>
    <rPh sb="32" eb="34">
      <t>ホセイ</t>
    </rPh>
    <phoneticPr fontId="9"/>
  </si>
  <si>
    <t>双曲面</t>
    <rPh sb="1" eb="2">
      <t>キョク</t>
    </rPh>
    <phoneticPr fontId="9"/>
  </si>
  <si>
    <t>SACCレンズは非常に良い特性を持つが万能ではない。</t>
    <rPh sb="8" eb="10">
      <t>ヒジョウ</t>
    </rPh>
    <rPh sb="11" eb="12">
      <t>ヨ</t>
    </rPh>
    <rPh sb="13" eb="15">
      <t>トクセイ</t>
    </rPh>
    <rPh sb="16" eb="17">
      <t>モ</t>
    </rPh>
    <rPh sb="19" eb="21">
      <t>バンノウ</t>
    </rPh>
    <phoneticPr fontId="9"/>
  </si>
  <si>
    <t>そのため、最後の界面に比べて初めの二つの界面による屈折は小さい。</t>
    <rPh sb="5" eb="7">
      <t>サイゴ</t>
    </rPh>
    <rPh sb="8" eb="10">
      <t>カイメン</t>
    </rPh>
    <rPh sb="11" eb="12">
      <t>クラ</t>
    </rPh>
    <rPh sb="14" eb="15">
      <t>ハジ</t>
    </rPh>
    <rPh sb="17" eb="18">
      <t>フタ</t>
    </rPh>
    <rPh sb="20" eb="22">
      <t>カイメン</t>
    </rPh>
    <rPh sb="25" eb="27">
      <t>クッセツ</t>
    </rPh>
    <rPh sb="28" eb="29">
      <t>チイ</t>
    </rPh>
    <phoneticPr fontId="9"/>
  </si>
  <si>
    <t>数式の表現方法はExcelの様式に従っている。このため、数式が見にくくなっていますがご容赦ください。</t>
    <rPh sb="0" eb="2">
      <t>スウシキ</t>
    </rPh>
    <rPh sb="3" eb="5">
      <t>ヒョウゲン</t>
    </rPh>
    <rPh sb="5" eb="7">
      <t>ホウホウ</t>
    </rPh>
    <rPh sb="14" eb="16">
      <t>ヨウシキ</t>
    </rPh>
    <rPh sb="17" eb="18">
      <t>シタガ</t>
    </rPh>
    <rPh sb="28" eb="30">
      <t>スウシキ</t>
    </rPh>
    <rPh sb="31" eb="32">
      <t>ミ</t>
    </rPh>
    <rPh sb="43" eb="45">
      <t>ヨウシャ</t>
    </rPh>
    <phoneticPr fontId="9"/>
  </si>
  <si>
    <t>また、全体の印刷には向きません。</t>
    <rPh sb="3" eb="5">
      <t>ゼンタイ</t>
    </rPh>
    <rPh sb="6" eb="8">
      <t>インサツ</t>
    </rPh>
    <rPh sb="10" eb="11">
      <t>ム</t>
    </rPh>
    <phoneticPr fontId="9"/>
  </si>
  <si>
    <t>著作権は放棄していません。そのままでの無償配布は自由ですが、改変したものは配布しないでください。</t>
    <rPh sb="0" eb="3">
      <t>チョサクケン</t>
    </rPh>
    <rPh sb="4" eb="6">
      <t>ホウキ</t>
    </rPh>
    <rPh sb="19" eb="21">
      <t>ムショウ</t>
    </rPh>
    <rPh sb="21" eb="23">
      <t>ハイフ</t>
    </rPh>
    <rPh sb="24" eb="26">
      <t>ジユウ</t>
    </rPh>
    <rPh sb="30" eb="32">
      <t>カイヘン</t>
    </rPh>
    <rPh sb="37" eb="39">
      <t>ハイフ</t>
    </rPh>
    <phoneticPr fontId="9"/>
  </si>
  <si>
    <t>(基本的にはクリエイティブ・コモンズ・ライセンス　CC4.0 BY-NC-ND　に相当します。)</t>
    <rPh sb="1" eb="4">
      <t>キホンテキ</t>
    </rPh>
    <rPh sb="41" eb="43">
      <t>ソウトウ</t>
    </rPh>
    <phoneticPr fontId="9"/>
  </si>
  <si>
    <t>シートの一部に右のような色のついた変更可能なセルがあります。</t>
    <rPh sb="4" eb="6">
      <t>イチブ</t>
    </rPh>
    <rPh sb="7" eb="8">
      <t>ミギ</t>
    </rPh>
    <rPh sb="12" eb="13">
      <t>イロ</t>
    </rPh>
    <rPh sb="17" eb="19">
      <t>ヘンコウ</t>
    </rPh>
    <rPh sb="19" eb="21">
      <t>カノウ</t>
    </rPh>
    <phoneticPr fontId="9"/>
  </si>
  <si>
    <t>この部分の変更は可とします。</t>
  </si>
  <si>
    <t>(c) 2016　市原　淳　(Jun Ichihara @Zitsu Scientific Co., Ltd)</t>
    <rPh sb="9" eb="11">
      <t>イチハラ</t>
    </rPh>
    <rPh sb="12" eb="13">
      <t>ジュン</t>
    </rPh>
    <phoneticPr fontId="9"/>
  </si>
  <si>
    <t>光線追跡と集束円錐曲面</t>
    <rPh sb="0" eb="2">
      <t>コウセン</t>
    </rPh>
    <rPh sb="2" eb="4">
      <t>ツイセキ</t>
    </rPh>
    <rPh sb="5" eb="7">
      <t>シュウソク</t>
    </rPh>
    <rPh sb="7" eb="9">
      <t>エンスイ</t>
    </rPh>
    <rPh sb="9" eb="11">
      <t>キョクメン</t>
    </rPh>
    <phoneticPr fontId="9"/>
  </si>
  <si>
    <t>数式が非常に長くなるため、Excelシートの形式で公開しています。</t>
    <rPh sb="0" eb="2">
      <t>スウシキ</t>
    </rPh>
    <rPh sb="3" eb="5">
      <t>ヒジョウ</t>
    </rPh>
    <rPh sb="6" eb="7">
      <t>ナガ</t>
    </rPh>
    <rPh sb="22" eb="24">
      <t>ケイシキ</t>
    </rPh>
    <rPh sb="25" eb="27">
      <t>コウカイ</t>
    </rPh>
    <phoneticPr fontId="9"/>
  </si>
  <si>
    <t>ただし、変更可能であっても、設定値については初期値(例)のままで配布してください。</t>
    <rPh sb="4" eb="6">
      <t>ヘンコウ</t>
    </rPh>
    <rPh sb="6" eb="8">
      <t>カノウ</t>
    </rPh>
    <rPh sb="14" eb="17">
      <t>セッテイチ</t>
    </rPh>
    <rPh sb="22" eb="25">
      <t>ショキチ</t>
    </rPh>
    <rPh sb="26" eb="27">
      <t>レイ</t>
    </rPh>
    <rPh sb="32" eb="34">
      <t>ハイフ</t>
    </rPh>
    <phoneticPr fontId="9"/>
  </si>
  <si>
    <t>ジツ科学株式会社 (http://zitsu-scientific.co.jp/)　技術資料 2016-003-1</t>
    <rPh sb="2" eb="4">
      <t>カガク</t>
    </rPh>
    <rPh sb="4" eb="8">
      <t>カブシキガイシャ</t>
    </rPh>
    <phoneticPr fontId="9"/>
  </si>
  <si>
    <t>[2次元光線追跡]</t>
    <rPh sb="2" eb="4">
      <t>ジゲン</t>
    </rPh>
    <phoneticPr fontId="9"/>
  </si>
  <si>
    <t>各シートの内容</t>
    <rPh sb="0" eb="1">
      <t>カク</t>
    </rPh>
    <rPh sb="5" eb="7">
      <t>ナイヨウ</t>
    </rPh>
    <phoneticPr fontId="9"/>
  </si>
  <si>
    <t>[初めに]</t>
    <rPh sb="1" eb="2">
      <t>ハジ</t>
    </rPh>
    <phoneticPr fontId="9"/>
  </si>
  <si>
    <t>概説　(このページ)</t>
    <rPh sb="0" eb="2">
      <t>ガイセツ</t>
    </rPh>
    <phoneticPr fontId="9"/>
  </si>
  <si>
    <t>[界面形状の逆算]</t>
    <rPh sb="1" eb="3">
      <t>カイメン</t>
    </rPh>
    <rPh sb="3" eb="5">
      <t>ケイジョウ</t>
    </rPh>
    <rPh sb="6" eb="8">
      <t>ギャクサン</t>
    </rPh>
    <phoneticPr fontId="9"/>
  </si>
  <si>
    <t>[集束円錐曲面光学系]</t>
    <rPh sb="1" eb="3">
      <t>シュウソク</t>
    </rPh>
    <rPh sb="3" eb="5">
      <t>エンスイ</t>
    </rPh>
    <rPh sb="5" eb="7">
      <t>キョクメン</t>
    </rPh>
    <rPh sb="7" eb="10">
      <t>コウガクケイ</t>
    </rPh>
    <phoneticPr fontId="9"/>
  </si>
  <si>
    <t>[3次元光線追跡]</t>
    <rPh sb="2" eb="4">
      <t>ジゲン</t>
    </rPh>
    <phoneticPr fontId="9"/>
  </si>
  <si>
    <t>2次元光線追跡</t>
    <rPh sb="1" eb="3">
      <t>ジゲン</t>
    </rPh>
    <phoneticPr fontId="9"/>
  </si>
  <si>
    <t>3次元光線追跡</t>
    <rPh sb="1" eb="3">
      <t>ジゲン</t>
    </rPh>
    <phoneticPr fontId="9"/>
  </si>
  <si>
    <t>2. 光線の式を求める</t>
    <rPh sb="6" eb="7">
      <t>シキ</t>
    </rPh>
    <rPh sb="8" eb="9">
      <t>モト</t>
    </rPh>
    <phoneticPr fontId="9"/>
  </si>
  <si>
    <t>1. 界面の形状を調べる。</t>
    <rPh sb="6" eb="8">
      <t>ケイジョウ</t>
    </rPh>
    <phoneticPr fontId="9"/>
  </si>
  <si>
    <t>3. 光線と界面の交点(x1,y1)を求める</t>
    <phoneticPr fontId="9"/>
  </si>
  <si>
    <t>4. 界面との交点で屈折した後の光の式を求める</t>
    <phoneticPr fontId="9"/>
  </si>
  <si>
    <t>5. 多数の界面がある場合の光線の追跡式を求める</t>
    <phoneticPr fontId="9"/>
  </si>
  <si>
    <t>ジツ科学株式会社 (http://zitsu-scientific.co.jp/)　技術資料 2016-003-2</t>
    <rPh sb="2" eb="4">
      <t>カガク</t>
    </rPh>
    <rPh sb="4" eb="8">
      <t>カブシキガイシャ</t>
    </rPh>
    <phoneticPr fontId="9"/>
  </si>
  <si>
    <t>ジツ科学株式会社 (http://zitsu-scientific.co.jp/)　技術資料 2016-003-3</t>
    <rPh sb="2" eb="4">
      <t>カガク</t>
    </rPh>
    <rPh sb="4" eb="8">
      <t>カブシキガイシャ</t>
    </rPh>
    <phoneticPr fontId="9"/>
  </si>
  <si>
    <t>ジツ科学株式会社 (http://zitsu-scientific.co.jp/)　技術資料 2016-003-4</t>
    <rPh sb="2" eb="4">
      <t>カガク</t>
    </rPh>
    <rPh sb="4" eb="8">
      <t>カブシキガイシャ</t>
    </rPh>
    <phoneticPr fontId="9"/>
  </si>
  <si>
    <t>ジツ科学株式会社 (http://zitsu-scientific.co.jp/)　技術資料 2016-003-5</t>
    <rPh sb="2" eb="4">
      <t>カガク</t>
    </rPh>
    <rPh sb="4" eb="8">
      <t>カブシキガイシャ</t>
    </rPh>
    <phoneticPr fontId="9"/>
  </si>
  <si>
    <t>●　x-y座標系(2次元)で光線を直線の式で表し光線追跡を行う。</t>
    <phoneticPr fontId="9"/>
  </si>
  <si>
    <t>●　x-y-z座標系(3次元)で光線を直線の式で表し光線追跡を行う。</t>
    <phoneticPr fontId="9"/>
  </si>
  <si>
    <t>これらを使って、領域1の光線の傾きm1と、界面の式f(y)および交点のy座標y1から、(三角関数を使わずに)領域2の光線の</t>
    <phoneticPr fontId="9"/>
  </si>
  <si>
    <t>傾きm2が求まる。領域2光線の式は次のようになる</t>
    <phoneticPr fontId="9"/>
  </si>
  <si>
    <t>L1とする)界面1の頂点をX軸の原点とすると、i=1の場合原点は一致するが一般化のため一致していないものとして話を進める。</t>
    <rPh sb="6" eb="8">
      <t>カイメン</t>
    </rPh>
    <rPh sb="10" eb="12">
      <t>チョウテン</t>
    </rPh>
    <rPh sb="14" eb="15">
      <t>ジク</t>
    </rPh>
    <rPh sb="16" eb="18">
      <t>ゲンテン</t>
    </rPh>
    <phoneticPr fontId="9"/>
  </si>
  <si>
    <t>(Xi,Yi)をX-Y座標系の界面iに置ける光線の座標とし、MiをX-Y座標系の領域iにおける光線の傾きとすると光線の式は次の</t>
    <phoneticPr fontId="9"/>
  </si>
  <si>
    <t>ようになる。</t>
  </si>
  <si>
    <t>注意：Aの式の計算順番を逆にすると、m1&lt;&lt;1,　k1=-1のとき桁落ちが起こる</t>
    <rPh sb="5" eb="6">
      <t>シキ</t>
    </rPh>
    <rPh sb="7" eb="9">
      <t>ケイサン</t>
    </rPh>
    <rPh sb="9" eb="11">
      <t>ジュンバン</t>
    </rPh>
    <rPh sb="12" eb="13">
      <t>ギャク</t>
    </rPh>
    <rPh sb="33" eb="34">
      <t>ケタ</t>
    </rPh>
    <rPh sb="34" eb="35">
      <t>オ</t>
    </rPh>
    <rPh sb="37" eb="38">
      <t>オ</t>
    </rPh>
    <phoneticPr fontId="9"/>
  </si>
  <si>
    <t>(収束しない場合のため繰り返し数を制限する)</t>
    <phoneticPr fontId="9"/>
  </si>
  <si>
    <t>Δy'=(h0-y'+f(y')*m1))/(df(y')/dy*m1-1)</t>
    <phoneticPr fontId="9"/>
  </si>
  <si>
    <t>Doubleの有効桁数は15桁　(指数は±約308乗まで)　　なお、e(y')はy=y'における誤差であるが、Δy'は誤差そのものではない。</t>
    <phoneticPr fontId="9"/>
  </si>
  <si>
    <t>エドモンド#48-176</t>
    <phoneticPr fontId="9"/>
  </si>
  <si>
    <t>ニュートン法計算例</t>
    <rPh sb="5" eb="6">
      <t>ホウ</t>
    </rPh>
    <rPh sb="6" eb="8">
      <t>ケイサン</t>
    </rPh>
    <rPh sb="8" eb="9">
      <t>レイ</t>
    </rPh>
    <phoneticPr fontId="9"/>
  </si>
  <si>
    <t>T1=tan(θ1), T2=tan(θ2)</t>
    <phoneticPr fontId="9"/>
  </si>
  <si>
    <t>例</t>
    <rPh sb="0" eb="1">
      <t>レイ</t>
    </rPh>
    <phoneticPr fontId="9"/>
  </si>
  <si>
    <t>r=SQRT(x^2+y^2)</t>
    <phoneticPr fontId="9"/>
  </si>
  <si>
    <t>cos(θ)=x/SQRT(x^2+y^2)</t>
    <phoneticPr fontId="9"/>
  </si>
  <si>
    <t>sin(θ)=y/SQRT(x^2+y^2)</t>
    <phoneticPr fontId="9"/>
  </si>
  <si>
    <t>である。k1は円錐係数で次のようになる。</t>
    <phoneticPr fontId="9"/>
  </si>
  <si>
    <t>これはx-y座標系の原点(0,0)を頂点とし、x軸に対して対称なレンズ界面で、頂点の曲率半径がr1(左に凸のとき正とする)</t>
    <phoneticPr fontId="9"/>
  </si>
  <si>
    <t xml:space="preserve">    T1=tan(θ1)&gt;0, N=n2/n1&gt;0のとき</t>
    <phoneticPr fontId="9"/>
  </si>
  <si>
    <t xml:space="preserve">    T1=tan(θ1)&lt;0, N=n2/n1&gt;0のとき</t>
    <phoneticPr fontId="9"/>
  </si>
  <si>
    <t xml:space="preserve">    T1&gt;0, N&lt;0(ミラー)のとき</t>
    <phoneticPr fontId="9"/>
  </si>
  <si>
    <t xml:space="preserve">    T1&lt;0, N&lt;0(ミラー)のとき</t>
    <phoneticPr fontId="9"/>
  </si>
  <si>
    <t>まとめると、(W0,Y0,M1,L1)と(n1,n2,r1,k1,q4,q6,q8,q10,q12,q14,q16,δ1,φ1)から、(W1,Y1,M2)が次のようにして求まる。</t>
    <rPh sb="78" eb="79">
      <t>ツギ</t>
    </rPh>
    <rPh sb="85" eb="86">
      <t>モト</t>
    </rPh>
    <phoneticPr fontId="9"/>
  </si>
  <si>
    <t>スネルの法則をtanで書きなおす。</t>
    <phoneticPr fontId="9"/>
  </si>
  <si>
    <t>(レンズの)界面の形状を、次の関数が示す曲面とする。2次元光線追跡と合わせるため、x軸を光軸の方向とした。</t>
    <rPh sb="13" eb="14">
      <t>ツギ</t>
    </rPh>
    <rPh sb="18" eb="19">
      <t>シメ</t>
    </rPh>
    <phoneticPr fontId="9"/>
  </si>
  <si>
    <t>高次非球面係数は16次まで。</t>
  </si>
  <si>
    <t>これはx-y-z座標系の原点(0,0,0)を頂点とし、x軸を回転中心とするレンズ界面で、頂点の曲率半径がr1(左に凸のとき正と</t>
    <rPh sb="30" eb="32">
      <t>カイテン</t>
    </rPh>
    <rPh sb="32" eb="34">
      <t>チュウシン</t>
    </rPh>
    <phoneticPr fontId="9"/>
  </si>
  <si>
    <t>する)である。k1は円錐係数で次のようになる。</t>
    <phoneticPr fontId="9"/>
  </si>
  <si>
    <t>f(y,z)=(y^2+z^2)/(1+SQRT(1-(k1+1)*(y^2+z^2)/r1^2))/r1+q4*(y^2+z^2)^2+q6*(y^2+z^2)^3+q8*(y^2+z^2)^4+q10*(y^2+z^2)^5+q12*(y^2+z^2)^6+q14*(y^2+z^2)^7+q16*(y^2+z^2)^8</t>
    <phoneticPr fontId="9"/>
  </si>
  <si>
    <r>
      <t xml:space="preserve">入射光の方向ベクトルを </t>
    </r>
    <r>
      <rPr>
        <b/>
        <sz val="10"/>
        <rFont val="ＭＳ Ｐゴシック"/>
        <family val="3"/>
        <charset val="128"/>
      </rPr>
      <t>I</t>
    </r>
    <r>
      <rPr>
        <sz val="10"/>
        <rFont val="ＭＳ Ｐゴシック"/>
        <family val="3"/>
        <charset val="128"/>
      </rPr>
      <t xml:space="preserve">、出射光(屈折光)の方向ベクトルを </t>
    </r>
    <r>
      <rPr>
        <b/>
        <sz val="10"/>
        <rFont val="ＭＳ Ｐゴシック"/>
        <family val="3"/>
        <charset val="128"/>
      </rPr>
      <t>O</t>
    </r>
    <r>
      <rPr>
        <sz val="10"/>
        <rFont val="ＭＳ Ｐゴシック"/>
        <family val="3"/>
        <charset val="128"/>
      </rPr>
      <t xml:space="preserve">、入射側から出射側に向かう界面の法線のベクトルを </t>
    </r>
    <r>
      <rPr>
        <b/>
        <sz val="10"/>
        <rFont val="ＭＳ Ｐゴシック"/>
        <family val="3"/>
        <charset val="128"/>
      </rPr>
      <t>n</t>
    </r>
    <r>
      <rPr>
        <sz val="10"/>
        <rFont val="ＭＳ Ｐゴシック"/>
        <family val="3"/>
        <charset val="128"/>
      </rPr>
      <t xml:space="preserve"> と</t>
    </r>
    <rPh sb="18" eb="21">
      <t>クッセツコウ</t>
    </rPh>
    <rPh sb="45" eb="47">
      <t>カイメン</t>
    </rPh>
    <phoneticPr fontId="9"/>
  </si>
  <si>
    <t>する。</t>
  </si>
  <si>
    <r>
      <t>ここで、</t>
    </r>
    <r>
      <rPr>
        <b/>
        <sz val="10"/>
        <rFont val="ＭＳ Ｐゴシック"/>
        <family val="3"/>
        <charset val="128"/>
      </rPr>
      <t>I</t>
    </r>
    <r>
      <rPr>
        <sz val="10"/>
        <rFont val="ＭＳ Ｐゴシック"/>
        <family val="3"/>
        <charset val="128"/>
      </rPr>
      <t>と</t>
    </r>
    <r>
      <rPr>
        <b/>
        <sz val="10"/>
        <rFont val="ＭＳ Ｐゴシック"/>
        <family val="3"/>
        <charset val="128"/>
      </rPr>
      <t>n</t>
    </r>
    <r>
      <rPr>
        <sz val="10"/>
        <rFont val="ＭＳ Ｐゴシック"/>
        <family val="3"/>
        <charset val="128"/>
      </rPr>
      <t>の外積を考えると、これは光線の通る平面に垂直なベクトルとなる。同じく</t>
    </r>
    <r>
      <rPr>
        <b/>
        <sz val="10"/>
        <rFont val="ＭＳ Ｐゴシック"/>
        <family val="3"/>
        <charset val="128"/>
      </rPr>
      <t>O</t>
    </r>
    <r>
      <rPr>
        <sz val="10"/>
        <rFont val="ＭＳ Ｐゴシック"/>
        <family val="3"/>
        <charset val="128"/>
      </rPr>
      <t>と</t>
    </r>
    <r>
      <rPr>
        <b/>
        <sz val="10"/>
        <rFont val="ＭＳ Ｐゴシック"/>
        <family val="3"/>
        <charset val="128"/>
      </rPr>
      <t>n</t>
    </r>
    <r>
      <rPr>
        <sz val="10"/>
        <rFont val="ＭＳ Ｐゴシック"/>
        <family val="3"/>
        <charset val="128"/>
      </rPr>
      <t>の外積を考えると、やはり同じ</t>
    </r>
    <rPh sb="8" eb="10">
      <t>ガイセキ</t>
    </rPh>
    <rPh sb="11" eb="12">
      <t>カンガ</t>
    </rPh>
    <rPh sb="19" eb="21">
      <t>コウセン</t>
    </rPh>
    <rPh sb="22" eb="23">
      <t>トオ</t>
    </rPh>
    <rPh sb="24" eb="26">
      <t>ヘイメン</t>
    </rPh>
    <rPh sb="27" eb="29">
      <t>スイチョク</t>
    </rPh>
    <rPh sb="38" eb="39">
      <t>オナ</t>
    </rPh>
    <rPh sb="56" eb="57">
      <t>オナ</t>
    </rPh>
    <phoneticPr fontId="9"/>
  </si>
  <si>
    <r>
      <t>平面に垂直なベクトルとなる。そこでこれらを等しいとおいて、出射光の方向ベクトル</t>
    </r>
    <r>
      <rPr>
        <b/>
        <sz val="10"/>
        <rFont val="ＭＳ Ｐゴシック"/>
        <family val="3"/>
        <charset val="128"/>
      </rPr>
      <t>O</t>
    </r>
    <r>
      <rPr>
        <sz val="10"/>
        <rFont val="ＭＳ Ｐゴシック"/>
        <family val="3"/>
        <charset val="128"/>
      </rPr>
      <t>を求める。</t>
    </r>
    <rPh sb="21" eb="22">
      <t>ヒト</t>
    </rPh>
    <rPh sb="29" eb="31">
      <t>シュッシャ</t>
    </rPh>
    <rPh sb="31" eb="32">
      <t>コウ</t>
    </rPh>
    <rPh sb="33" eb="35">
      <t>ホウコウ</t>
    </rPh>
    <rPh sb="41" eb="42">
      <t>モト</t>
    </rPh>
    <phoneticPr fontId="9"/>
  </si>
  <si>
    <r>
      <t>これで、出射光(屈折光)の方向ベクトル</t>
    </r>
    <r>
      <rPr>
        <b/>
        <sz val="10"/>
        <rFont val="ＭＳ Ｐゴシック"/>
        <family val="3"/>
        <charset val="128"/>
      </rPr>
      <t>O</t>
    </r>
    <r>
      <rPr>
        <sz val="10"/>
        <rFont val="ＭＳ Ｐゴシック"/>
        <family val="3"/>
        <charset val="128"/>
      </rPr>
      <t>が求まる。なお、θ1,θ2が90°に近いときや界面が水平に近いときは計算誤差</t>
    </r>
    <rPh sb="4" eb="6">
      <t>シュッシャ</t>
    </rPh>
    <rPh sb="6" eb="7">
      <t>コウ</t>
    </rPh>
    <rPh sb="8" eb="11">
      <t>クッセツコウ</t>
    </rPh>
    <rPh sb="13" eb="15">
      <t>ホウコウ</t>
    </rPh>
    <rPh sb="21" eb="22">
      <t>モト</t>
    </rPh>
    <rPh sb="38" eb="39">
      <t>チカ</t>
    </rPh>
    <rPh sb="43" eb="45">
      <t>カイメン</t>
    </rPh>
    <rPh sb="46" eb="48">
      <t>スイヘイ</t>
    </rPh>
    <rPh sb="49" eb="50">
      <t>チカ</t>
    </rPh>
    <rPh sb="54" eb="56">
      <t>ケイサン</t>
    </rPh>
    <rPh sb="56" eb="58">
      <t>ゴサ</t>
    </rPh>
    <phoneticPr fontId="9"/>
  </si>
  <si>
    <r>
      <t>が大きくなる。この方向ベクトル</t>
    </r>
    <r>
      <rPr>
        <b/>
        <sz val="10"/>
        <rFont val="ＭＳ Ｐゴシック"/>
        <family val="3"/>
        <charset val="128"/>
      </rPr>
      <t>O</t>
    </r>
    <r>
      <rPr>
        <sz val="10"/>
        <rFont val="ＭＳ Ｐゴシック"/>
        <family val="3"/>
        <charset val="128"/>
      </rPr>
      <t>のx成分が1のときのy成分がy方向の傾き、z成分がz方向の傾きであるから、屈折後の</t>
    </r>
    <rPh sb="9" eb="11">
      <t>ホウコウ</t>
    </rPh>
    <rPh sb="18" eb="20">
      <t>セイブン</t>
    </rPh>
    <rPh sb="27" eb="29">
      <t>セイブン</t>
    </rPh>
    <rPh sb="31" eb="33">
      <t>ホウコウ</t>
    </rPh>
    <rPh sb="34" eb="35">
      <t>カタム</t>
    </rPh>
    <rPh sb="38" eb="40">
      <t>セイブン</t>
    </rPh>
    <rPh sb="42" eb="44">
      <t>ホウコウ</t>
    </rPh>
    <rPh sb="45" eb="46">
      <t>カタム</t>
    </rPh>
    <rPh sb="53" eb="55">
      <t>クッセツ</t>
    </rPh>
    <rPh sb="55" eb="56">
      <t>ゴ</t>
    </rPh>
    <phoneticPr fontId="9"/>
  </si>
  <si>
    <t>式が使える。</t>
    <rPh sb="0" eb="1">
      <t>シキ</t>
    </rPh>
    <phoneticPr fontId="9"/>
  </si>
  <si>
    <t>までの距離をL1とする)界面1の頂点をX軸の原点とすると、i=1の場合原点は一致するが一般化のため一致していないもの</t>
    <rPh sb="12" eb="14">
      <t>カイメン</t>
    </rPh>
    <rPh sb="16" eb="18">
      <t>チョウテン</t>
    </rPh>
    <rPh sb="20" eb="21">
      <t>ジク</t>
    </rPh>
    <rPh sb="22" eb="24">
      <t>ゲンテン</t>
    </rPh>
    <phoneticPr fontId="9"/>
  </si>
  <si>
    <t>として話を進める。(Xi,Yi,Zi)をX-Y-Z座標系の界面iに置ける光線の座標とし、MYi,MZiをそれぞれX-Y-Z座標系の領域iに</t>
    <phoneticPr fontId="9"/>
  </si>
  <si>
    <t>おける光線のY方向・Z方向の傾きとすると光線の式は次のようになる。</t>
    <phoneticPr fontId="9"/>
  </si>
  <si>
    <t>まとめると、(W0,Y0,Z0,My1,Mz1,L1)と(n1,n2,r1,k1,q4,q6,q8,q10,q12,q14,q16,φ1,ω1,δy1,δz1)から、(W1,Y1,Z1,My2,Mz2)</t>
    <phoneticPr fontId="9"/>
  </si>
  <si>
    <t>が次のようにして求まる。</t>
    <phoneticPr fontId="9"/>
  </si>
  <si>
    <t>(x,y,z,Hs,uについて初期値や近似値を示す添え字の a や ' および1を省略する。また、SIN()を変数で置き換えCOS()やTAN()</t>
    <rPh sb="15" eb="18">
      <t>ショキチ</t>
    </rPh>
    <rPh sb="19" eb="21">
      <t>キンジ</t>
    </rPh>
    <rPh sb="21" eb="22">
      <t>チ</t>
    </rPh>
    <rPh sb="23" eb="24">
      <t>シメ</t>
    </rPh>
    <rPh sb="25" eb="26">
      <t>ソ</t>
    </rPh>
    <rPh sb="27" eb="28">
      <t>ジ</t>
    </rPh>
    <rPh sb="41" eb="43">
      <t>ショウリャク</t>
    </rPh>
    <rPh sb="55" eb="57">
      <t>ヘンスウ</t>
    </rPh>
    <rPh sb="58" eb="59">
      <t>オ</t>
    </rPh>
    <rPh sb="60" eb="61">
      <t>カ</t>
    </rPh>
    <phoneticPr fontId="9"/>
  </si>
  <si>
    <t>はそれを用いて計算する。)</t>
    <phoneticPr fontId="9"/>
  </si>
  <si>
    <t>3. 光線と界面の交点(x1,y1)を求める</t>
    <phoneticPr fontId="9"/>
  </si>
  <si>
    <t>4. 界面との交点で屈折した後の光の式を求める</t>
    <phoneticPr fontId="9"/>
  </si>
  <si>
    <t>5. 多数の界面がある場合の光線の追跡式を求める</t>
    <phoneticPr fontId="9"/>
  </si>
  <si>
    <t>6. まとめ</t>
    <phoneticPr fontId="9"/>
  </si>
  <si>
    <t>(収束しない場合のため繰り返し数を制限する)</t>
    <phoneticPr fontId="9"/>
  </si>
  <si>
    <r>
      <t>ここで、交点を通るベクトルを考える。(ベクトルを</t>
    </r>
    <r>
      <rPr>
        <b/>
        <sz val="10"/>
        <rFont val="ＭＳ Ｐゴシック"/>
        <family val="3"/>
        <charset val="128"/>
      </rPr>
      <t>太字</t>
    </r>
    <r>
      <rPr>
        <sz val="10"/>
        <rFont val="ＭＳ Ｐゴシック"/>
        <family val="3"/>
        <charset val="128"/>
      </rPr>
      <t>で示す)</t>
    </r>
    <rPh sb="4" eb="6">
      <t>コウテン</t>
    </rPh>
    <rPh sb="7" eb="8">
      <t>トオ</t>
    </rPh>
    <rPh sb="14" eb="15">
      <t>カンガ</t>
    </rPh>
    <rPh sb="24" eb="26">
      <t>フトジ</t>
    </rPh>
    <rPh sb="27" eb="28">
      <t>シメ</t>
    </rPh>
    <phoneticPr fontId="9"/>
  </si>
  <si>
    <t>入射する光線と法線を含む平面を考えると、屈折後の光はこの面内を進むことになる。</t>
    <rPh sb="0" eb="2">
      <t>ニュウシャ</t>
    </rPh>
    <rPh sb="4" eb="6">
      <t>コウセン</t>
    </rPh>
    <rPh sb="7" eb="9">
      <t>ホウセン</t>
    </rPh>
    <rPh sb="10" eb="11">
      <t>フク</t>
    </rPh>
    <rPh sb="12" eb="14">
      <t>ヘイメン</t>
    </rPh>
    <rPh sb="15" eb="16">
      <t>カンガ</t>
    </rPh>
    <rPh sb="20" eb="22">
      <t>クッセツ</t>
    </rPh>
    <rPh sb="22" eb="23">
      <t>ゴ</t>
    </rPh>
    <rPh sb="24" eb="25">
      <t>ヒカリ</t>
    </rPh>
    <rPh sb="28" eb="29">
      <t>メン</t>
    </rPh>
    <rPh sb="29" eb="30">
      <t>ナイ</t>
    </rPh>
    <rPh sb="31" eb="32">
      <t>スス</t>
    </rPh>
    <phoneticPr fontId="9"/>
  </si>
  <si>
    <t>光線を直線の方程式で表した場合の、光線追跡の計算方法を示した。</t>
    <rPh sb="0" eb="2">
      <t>コウセン</t>
    </rPh>
    <rPh sb="3" eb="5">
      <t>チョクセン</t>
    </rPh>
    <rPh sb="6" eb="9">
      <t>ホウテイシキ</t>
    </rPh>
    <rPh sb="10" eb="11">
      <t>アラワ</t>
    </rPh>
    <rPh sb="13" eb="15">
      <t>バアイ</t>
    </rPh>
    <rPh sb="17" eb="19">
      <t>コウセン</t>
    </rPh>
    <rPh sb="19" eb="21">
      <t>ツイセキ</t>
    </rPh>
    <rPh sb="22" eb="24">
      <t>ケイサン</t>
    </rPh>
    <rPh sb="24" eb="26">
      <t>ホウホウ</t>
    </rPh>
    <rPh sb="27" eb="28">
      <t>シメ</t>
    </rPh>
    <phoneticPr fontId="9"/>
  </si>
  <si>
    <t>※SACCレンズ:　対称色消し集束円錐曲面レンズ(Symmetrical Achromatic Convergable Conicoids Lens)</t>
    <phoneticPr fontId="9"/>
  </si>
  <si>
    <t>x-y座標系(2次元)で光線を直線の式で表した光線追跡。</t>
    <phoneticPr fontId="9"/>
  </si>
  <si>
    <t>x-y-z座標系(3次元)で光線を直線の式で表した光線追跡。</t>
    <phoneticPr fontId="9"/>
  </si>
  <si>
    <t>光線追跡の式から界面形状への逆算を行う。　スネルの法則を平方根を使って表したことで、逆算が容易になった。</t>
    <rPh sb="0" eb="2">
      <t>コウセン</t>
    </rPh>
    <rPh sb="2" eb="4">
      <t>ツイセキ</t>
    </rPh>
    <rPh sb="5" eb="6">
      <t>シキ</t>
    </rPh>
    <rPh sb="8" eb="10">
      <t>カイメン</t>
    </rPh>
    <rPh sb="10" eb="12">
      <t>ケイジョウ</t>
    </rPh>
    <rPh sb="14" eb="16">
      <t>ギャクサン</t>
    </rPh>
    <rPh sb="17" eb="18">
      <t>オコナ</t>
    </rPh>
    <rPh sb="25" eb="27">
      <t>ホウソク</t>
    </rPh>
    <rPh sb="28" eb="31">
      <t>ヘイホウコン</t>
    </rPh>
    <rPh sb="32" eb="33">
      <t>ツカ</t>
    </rPh>
    <rPh sb="35" eb="36">
      <t>アラワ</t>
    </rPh>
    <rPh sb="42" eb="44">
      <t>ギャクサン</t>
    </rPh>
    <rPh sb="45" eb="47">
      <t>ヨウイ</t>
    </rPh>
    <phoneticPr fontId="9"/>
  </si>
  <si>
    <t>界面iのx軸はX軸からφiだけ傾き(反時計方向が正)、原点はX軸からY方向にδiだけずれているものとする。</t>
    <rPh sb="18" eb="19">
      <t>ハン</t>
    </rPh>
    <rPh sb="19" eb="21">
      <t>トケイ</t>
    </rPh>
    <rPh sb="21" eb="23">
      <t>ホウコウ</t>
    </rPh>
    <rPh sb="24" eb="25">
      <t>セイ</t>
    </rPh>
    <rPh sb="35" eb="37">
      <t>ホウコウ</t>
    </rPh>
    <phoneticPr fontId="9"/>
  </si>
  <si>
    <t>とすると、h0はx=0における光線の高さとなる。図 2-1参照。</t>
    <rPh sb="29" eb="31">
      <t>サンショウ</t>
    </rPh>
    <phoneticPr fontId="9"/>
  </si>
  <si>
    <t>図 2-1.　界面の式と光線の交点</t>
    <rPh sb="7" eb="9">
      <t>カイメン</t>
    </rPh>
    <rPh sb="10" eb="11">
      <t>シキ</t>
    </rPh>
    <rPh sb="12" eb="14">
      <t>コウセン</t>
    </rPh>
    <rPh sb="15" eb="17">
      <t>コウテン</t>
    </rPh>
    <phoneticPr fontId="9"/>
  </si>
  <si>
    <t>図 2-2.　Δy'計算式がエラーとなる場合</t>
    <rPh sb="10" eb="13">
      <t>ケイサンシキ</t>
    </rPh>
    <rPh sb="20" eb="22">
      <t>バアイ</t>
    </rPh>
    <phoneticPr fontId="9"/>
  </si>
  <si>
    <t>図 2-3.　3角関数の変換</t>
    <rPh sb="8" eb="9">
      <t>カク</t>
    </rPh>
    <rPh sb="9" eb="11">
      <t>カンスウ</t>
    </rPh>
    <rPh sb="12" eb="14">
      <t>ヘンカン</t>
    </rPh>
    <phoneticPr fontId="9"/>
  </si>
  <si>
    <t>図 2-4. 光の屈折と反射</t>
    <rPh sb="7" eb="8">
      <t>ヒカリ</t>
    </rPh>
    <rPh sb="9" eb="11">
      <t>クッセツ</t>
    </rPh>
    <rPh sb="12" eb="14">
      <t>ハンシャ</t>
    </rPh>
    <phoneticPr fontId="9"/>
  </si>
  <si>
    <t>2本の直線が交差するときそれぞれの直線の傾きm,m'となす角θとの関係を用いる。図 2-5参照。</t>
    <rPh sb="45" eb="47">
      <t>サンショウ</t>
    </rPh>
    <phoneticPr fontId="9"/>
  </si>
  <si>
    <t>図 2-5. 直線が交差するとき傾きm,m'となす角θとの関係</t>
    <phoneticPr fontId="9"/>
  </si>
  <si>
    <t>図 2-6のように、X-Y座標系のX軸に沿って界面が距離Liで並んでいるものとする。(光源(または物体)から界面1までの距離を</t>
    <rPh sb="43" eb="45">
      <t>コウゲン</t>
    </rPh>
    <rPh sb="49" eb="51">
      <t>ブッタイ</t>
    </rPh>
    <phoneticPr fontId="9"/>
  </si>
  <si>
    <t>図 2-6. 複数の界面がある場合</t>
    <rPh sb="7" eb="9">
      <t>フクスウ</t>
    </rPh>
    <rPh sb="10" eb="12">
      <t>カイメン</t>
    </rPh>
    <rPh sb="15" eb="17">
      <t>バアイ</t>
    </rPh>
    <phoneticPr fontId="9"/>
  </si>
  <si>
    <t>図 2-7.　界面が傾いている場合</t>
    <rPh sb="7" eb="9">
      <t>カイメン</t>
    </rPh>
    <rPh sb="10" eb="11">
      <t>カタム</t>
    </rPh>
    <rPh sb="15" eb="17">
      <t>バアイ</t>
    </rPh>
    <phoneticPr fontId="9"/>
  </si>
  <si>
    <t>図 2-7のようにX-Y座標系での光線の傾きをΨ(プサイ大文字)、x-y座標系での光線の傾きをψ(プサイ小文字)とし、</t>
    <rPh sb="12" eb="14">
      <t>ザヒョウ</t>
    </rPh>
    <rPh sb="14" eb="15">
      <t>ケイ</t>
    </rPh>
    <rPh sb="17" eb="19">
      <t>コウセン</t>
    </rPh>
    <rPh sb="20" eb="21">
      <t>カタム</t>
    </rPh>
    <rPh sb="28" eb="31">
      <t>オオモジ</t>
    </rPh>
    <rPh sb="36" eb="38">
      <t>ザヒョウ</t>
    </rPh>
    <rPh sb="38" eb="39">
      <t>ケイ</t>
    </rPh>
    <rPh sb="41" eb="43">
      <t>コウセン</t>
    </rPh>
    <rPh sb="44" eb="45">
      <t>カタム</t>
    </rPh>
    <rPh sb="52" eb="55">
      <t>コモジ</t>
    </rPh>
    <phoneticPr fontId="9"/>
  </si>
  <si>
    <t>近軸計算において(x0,0)の像が(x2,0)にできるとする。図 3-3参照。</t>
    <rPh sb="0" eb="1">
      <t>キン</t>
    </rPh>
    <rPh sb="1" eb="2">
      <t>ジク</t>
    </rPh>
    <rPh sb="2" eb="4">
      <t>ケイサン</t>
    </rPh>
    <rPh sb="15" eb="16">
      <t>ゾウ</t>
    </rPh>
    <rPh sb="31" eb="32">
      <t>ズ</t>
    </rPh>
    <rPh sb="36" eb="38">
      <t>サンショウ</t>
    </rPh>
    <phoneticPr fontId="9"/>
  </si>
  <si>
    <t>図 5-1. 光の屈折と反射</t>
    <rPh sb="0" eb="1">
      <t>ズ</t>
    </rPh>
    <phoneticPr fontId="9"/>
  </si>
  <si>
    <t>図 5-1のように反射の場合のθ2はπ-θ1となるが、SIN(π-θ1)=SIN(θ1)なので、N1^2=1とすると途中まで屈折の場合の</t>
    <rPh sb="0" eb="1">
      <t>ズ</t>
    </rPh>
    <rPh sb="9" eb="11">
      <t>ハンシャ</t>
    </rPh>
    <rPh sb="12" eb="14">
      <t>バアイ</t>
    </rPh>
    <rPh sb="58" eb="60">
      <t>トチュウ</t>
    </rPh>
    <rPh sb="62" eb="64">
      <t>クッセツ</t>
    </rPh>
    <rPh sb="65" eb="67">
      <t>バアイ</t>
    </rPh>
    <phoneticPr fontId="9"/>
  </si>
  <si>
    <t>図 5-2. 複数の界面がある場合</t>
    <rPh sb="0" eb="1">
      <t>ズ</t>
    </rPh>
    <phoneticPr fontId="9"/>
  </si>
  <si>
    <t>図 5-2のように、X-Y-Z座標系のX軸に沿って界面が距離Liで並んでいるものとする。(X軸上の光源(または物体)から界面1</t>
    <rPh sb="0" eb="1">
      <t>ズ</t>
    </rPh>
    <rPh sb="46" eb="47">
      <t>ジク</t>
    </rPh>
    <rPh sb="47" eb="48">
      <t>ジョウ</t>
    </rPh>
    <rPh sb="49" eb="51">
      <t>コウゲン</t>
    </rPh>
    <rPh sb="55" eb="57">
      <t>ブッタイ</t>
    </rPh>
    <phoneticPr fontId="9"/>
  </si>
  <si>
    <t>図 5-3のi=1の場合でみると、光源(X0,Y0,Z0)はX'-Y'-Z'座標系では</t>
    <rPh sb="0" eb="1">
      <t>ズ</t>
    </rPh>
    <phoneticPr fontId="9"/>
  </si>
  <si>
    <t>図 5-3. 界面が傾いている場合</t>
    <rPh sb="0" eb="1">
      <t>ズ</t>
    </rPh>
    <phoneticPr fontId="9"/>
  </si>
  <si>
    <t>図 5-4のように角度をとり、Xm=1となる光線の方向ベクトルを考えると</t>
    <rPh sb="0" eb="1">
      <t>ズ</t>
    </rPh>
    <rPh sb="9" eb="11">
      <t>カクド</t>
    </rPh>
    <rPh sb="22" eb="24">
      <t>コウセン</t>
    </rPh>
    <rPh sb="25" eb="27">
      <t>ホウコウ</t>
    </rPh>
    <rPh sb="32" eb="33">
      <t>カンガ</t>
    </rPh>
    <phoneticPr fontId="9"/>
  </si>
  <si>
    <t>図 5-4. 光線の角度</t>
    <rPh sb="0" eb="1">
      <t>ズ</t>
    </rPh>
    <rPh sb="7" eb="9">
      <t>コウセン</t>
    </rPh>
    <rPh sb="10" eb="12">
      <t>カクド</t>
    </rPh>
    <phoneticPr fontId="9"/>
  </si>
  <si>
    <t>光線は、n1からn2の領域に進むので、界面の傾き(1/G1)が正のときm1&lt;1/G1となる必要があり、負のときにはm1&gt;1/G1と</t>
    <rPh sb="0" eb="2">
      <t>コウセン</t>
    </rPh>
    <rPh sb="11" eb="13">
      <t>リョウイキ</t>
    </rPh>
    <rPh sb="14" eb="15">
      <t>スス</t>
    </rPh>
    <rPh sb="19" eb="21">
      <t>カイメン</t>
    </rPh>
    <rPh sb="22" eb="23">
      <t>カタム</t>
    </rPh>
    <rPh sb="31" eb="32">
      <t>セイ</t>
    </rPh>
    <rPh sb="45" eb="47">
      <t>ヒツヨウ</t>
    </rPh>
    <rPh sb="51" eb="52">
      <t>フ</t>
    </rPh>
    <phoneticPr fontId="9"/>
  </si>
  <si>
    <t>界面が、球面の場合には特定の場合しか解が無いが、非球面の場合には解が存在する。特に高次非球面係数が0である</t>
    <rPh sb="0" eb="2">
      <t>カイメン</t>
    </rPh>
    <rPh sb="4" eb="6">
      <t>キュウメン</t>
    </rPh>
    <rPh sb="7" eb="9">
      <t>バアイ</t>
    </rPh>
    <rPh sb="11" eb="13">
      <t>トクテイ</t>
    </rPh>
    <rPh sb="14" eb="16">
      <t>バアイ</t>
    </rPh>
    <rPh sb="18" eb="19">
      <t>カイ</t>
    </rPh>
    <rPh sb="20" eb="21">
      <t>ナ</t>
    </rPh>
    <rPh sb="24" eb="27">
      <t>ヒキュウメン</t>
    </rPh>
    <rPh sb="28" eb="30">
      <t>バアイ</t>
    </rPh>
    <rPh sb="32" eb="33">
      <t>カイ</t>
    </rPh>
    <rPh sb="34" eb="36">
      <t>ソンザイ</t>
    </rPh>
    <rPh sb="39" eb="40">
      <t>トク</t>
    </rPh>
    <rPh sb="41" eb="43">
      <t>コウジ</t>
    </rPh>
    <rPh sb="43" eb="46">
      <t>ヒキュウメン</t>
    </rPh>
    <rPh sb="46" eb="48">
      <t>ケイスウ</t>
    </rPh>
    <phoneticPr fontId="9"/>
  </si>
  <si>
    <t>場合には、逆算が可能となる。界面を次の式で表し、界面全体が傾いたり、軸ずれしていないものとする。</t>
    <rPh sb="14" eb="16">
      <t>カイメン</t>
    </rPh>
    <rPh sb="17" eb="18">
      <t>ツギ</t>
    </rPh>
    <rPh sb="19" eb="20">
      <t>シキ</t>
    </rPh>
    <rPh sb="21" eb="22">
      <t>アラワ</t>
    </rPh>
    <rPh sb="24" eb="26">
      <t>カイメン</t>
    </rPh>
    <rPh sb="26" eb="28">
      <t>ゼンタイ</t>
    </rPh>
    <rPh sb="29" eb="30">
      <t>カタム</t>
    </rPh>
    <rPh sb="34" eb="35">
      <t>ジク</t>
    </rPh>
    <phoneticPr fontId="9"/>
  </si>
  <si>
    <t>この式にはk1が含まれていないが、G1がk1によらないことを表すのではなく、(x1,y1)、r1を決めればk1が一つに決まることを</t>
    <rPh sb="2" eb="3">
      <t>シキ</t>
    </rPh>
    <rPh sb="8" eb="9">
      <t>フク</t>
    </rPh>
    <rPh sb="30" eb="31">
      <t>アラワ</t>
    </rPh>
    <rPh sb="49" eb="50">
      <t>キ</t>
    </rPh>
    <rPh sb="56" eb="57">
      <t>ヒト</t>
    </rPh>
    <rPh sb="59" eb="60">
      <t>キ</t>
    </rPh>
    <phoneticPr fontId="9"/>
  </si>
  <si>
    <t>意味する。</t>
  </si>
  <si>
    <t>すなわちk1がこの値のときには、光軸上の点(-L1,0)にある光源から出た光は鏡面のどこで反射したかにかかわらず点(Lz,0)</t>
    <rPh sb="9" eb="10">
      <t>アタイ</t>
    </rPh>
    <rPh sb="16" eb="18">
      <t>コウジク</t>
    </rPh>
    <rPh sb="18" eb="19">
      <t>ジョウ</t>
    </rPh>
    <rPh sb="20" eb="21">
      <t>テン</t>
    </rPh>
    <rPh sb="31" eb="33">
      <t>コウゲン</t>
    </rPh>
    <rPh sb="35" eb="36">
      <t>デ</t>
    </rPh>
    <rPh sb="37" eb="38">
      <t>ヒカリ</t>
    </rPh>
    <rPh sb="39" eb="41">
      <t>キョウメン</t>
    </rPh>
    <rPh sb="45" eb="47">
      <t>ハンシャ</t>
    </rPh>
    <rPh sb="56" eb="57">
      <t>テン</t>
    </rPh>
    <phoneticPr fontId="9"/>
  </si>
  <si>
    <t>に集光する。L1が∞のときには平行光を意味し、当然ながらその時のk1は-1、つまり放物面となる。</t>
    <rPh sb="15" eb="17">
      <t>ヘイコウ</t>
    </rPh>
    <rPh sb="17" eb="18">
      <t>コウ</t>
    </rPh>
    <rPh sb="19" eb="21">
      <t>イミ</t>
    </rPh>
    <rPh sb="23" eb="25">
      <t>トウゼン</t>
    </rPh>
    <rPh sb="30" eb="31">
      <t>トキ</t>
    </rPh>
    <rPh sb="41" eb="43">
      <t>ホウブツ</t>
    </rPh>
    <rPh sb="43" eb="44">
      <t>メン</t>
    </rPh>
    <phoneticPr fontId="9"/>
  </si>
  <si>
    <t>カセグレン式望遠鏡などのように複数の鏡面が並んでいる場合には、第一鏡面でできる像の位置を、第二鏡面の光源位置</t>
    <rPh sb="5" eb="6">
      <t>シキ</t>
    </rPh>
    <rPh sb="6" eb="9">
      <t>ボウエンキョウ</t>
    </rPh>
    <rPh sb="15" eb="17">
      <t>フクスウ</t>
    </rPh>
    <rPh sb="18" eb="20">
      <t>キョウメン</t>
    </rPh>
    <rPh sb="21" eb="22">
      <t>ナラ</t>
    </rPh>
    <rPh sb="26" eb="28">
      <t>バアイ</t>
    </rPh>
    <rPh sb="31" eb="33">
      <t>ダイイチ</t>
    </rPh>
    <rPh sb="33" eb="35">
      <t>キョウメン</t>
    </rPh>
    <rPh sb="39" eb="40">
      <t>ゾウ</t>
    </rPh>
    <rPh sb="41" eb="43">
      <t>イチ</t>
    </rPh>
    <rPh sb="45" eb="47">
      <t>ダイニ</t>
    </rPh>
    <rPh sb="47" eb="49">
      <t>キョウメン</t>
    </rPh>
    <rPh sb="50" eb="52">
      <t>コウゲン</t>
    </rPh>
    <rPh sb="52" eb="54">
      <t>イチ</t>
    </rPh>
    <phoneticPr fontId="9"/>
  </si>
  <si>
    <t>とみなして第二鏡面の円錐係数を計算すれば第二鏡面からの光も1点に集光する。</t>
    <rPh sb="5" eb="7">
      <t>ダイニ</t>
    </rPh>
    <rPh sb="7" eb="9">
      <t>キョウメン</t>
    </rPh>
    <rPh sb="10" eb="12">
      <t>エンスイ</t>
    </rPh>
    <rPh sb="12" eb="14">
      <t>ケイスウ</t>
    </rPh>
    <rPh sb="15" eb="17">
      <t>ケイサン</t>
    </rPh>
    <rPh sb="20" eb="22">
      <t>ダイニ</t>
    </rPh>
    <rPh sb="22" eb="24">
      <t>キョウメン</t>
    </rPh>
    <rPh sb="27" eb="28">
      <t>ヒカリ</t>
    </rPh>
    <rPh sb="30" eb="31">
      <t>テン</t>
    </rPh>
    <rPh sb="32" eb="34">
      <t>シュウコウ</t>
    </rPh>
    <phoneticPr fontId="9"/>
  </si>
  <si>
    <t>3.　近軸計算と逆算式の組み合わせ</t>
    <rPh sb="3" eb="4">
      <t>キン</t>
    </rPh>
    <rPh sb="4" eb="5">
      <t>ジク</t>
    </rPh>
    <rPh sb="5" eb="7">
      <t>ケイサン</t>
    </rPh>
    <rPh sb="8" eb="10">
      <t>ギャクサン</t>
    </rPh>
    <rPh sb="10" eb="11">
      <t>シキ</t>
    </rPh>
    <rPh sb="12" eb="13">
      <t>ク</t>
    </rPh>
    <rPh sb="14" eb="15">
      <t>ア</t>
    </rPh>
    <phoneticPr fontId="9"/>
  </si>
  <si>
    <t>なる必要がある(図　3-1参照)。この範囲において、(m1-m2)の正負にかかわらず、G1(+)が正しい値となる。</t>
    <rPh sb="8" eb="9">
      <t>ズ</t>
    </rPh>
    <rPh sb="13" eb="15">
      <t>サンショウ</t>
    </rPh>
    <rPh sb="19" eb="21">
      <t>ハンイ</t>
    </rPh>
    <rPh sb="34" eb="36">
      <t>セイフ</t>
    </rPh>
    <phoneticPr fontId="9"/>
  </si>
  <si>
    <t>光線追跡</t>
    <rPh sb="0" eb="2">
      <t>コウセン</t>
    </rPh>
    <rPh sb="2" eb="4">
      <t>ツイセキ</t>
    </rPh>
    <phoneticPr fontId="9"/>
  </si>
  <si>
    <t>図 3-1.　光はn1からn2進むため、界面の傾きが正の時、m1&lt;1/G1</t>
    <rPh sb="0" eb="1">
      <t>ズ</t>
    </rPh>
    <rPh sb="7" eb="8">
      <t>ヒカリ</t>
    </rPh>
    <rPh sb="15" eb="16">
      <t>スス</t>
    </rPh>
    <rPh sb="20" eb="22">
      <t>カイメン</t>
    </rPh>
    <rPh sb="23" eb="24">
      <t>カタム</t>
    </rPh>
    <rPh sb="26" eb="27">
      <t>セイ</t>
    </rPh>
    <rPh sb="28" eb="29">
      <t>トキ</t>
    </rPh>
    <phoneticPr fontId="9"/>
  </si>
  <si>
    <t>屈折の場合の式に、n2=-n1のときのN1=-1を代入すると反射の計算と一致する。</t>
    <rPh sb="0" eb="2">
      <t>クッセツ</t>
    </rPh>
    <rPh sb="3" eb="5">
      <t>バアイ</t>
    </rPh>
    <rPh sb="6" eb="7">
      <t>シキ</t>
    </rPh>
    <rPh sb="25" eb="27">
      <t>ダイニュウ</t>
    </rPh>
    <rPh sb="30" eb="32">
      <t>ハンシャ</t>
    </rPh>
    <rPh sb="33" eb="35">
      <t>ケイサン</t>
    </rPh>
    <rPh sb="36" eb="38">
      <t>イッチ</t>
    </rPh>
    <phoneticPr fontId="9"/>
  </si>
  <si>
    <t>図 3-2.　屈折の場合の各変数の関係</t>
    <rPh sb="0" eb="1">
      <t>ズ</t>
    </rPh>
    <rPh sb="7" eb="9">
      <t>クッセツ</t>
    </rPh>
    <rPh sb="10" eb="12">
      <t>バアイ</t>
    </rPh>
    <rPh sb="13" eb="16">
      <t>カクヘンスウ</t>
    </rPh>
    <rPh sb="17" eb="19">
      <t>カンケイ</t>
    </rPh>
    <phoneticPr fontId="9"/>
  </si>
  <si>
    <t>(1) 界面形状に関する式</t>
    <rPh sb="4" eb="6">
      <t>カイメン</t>
    </rPh>
    <rPh sb="6" eb="8">
      <t>ケイジョウ</t>
    </rPh>
    <rPh sb="9" eb="10">
      <t>カン</t>
    </rPh>
    <rPh sb="12" eb="13">
      <t>シキ</t>
    </rPh>
    <phoneticPr fontId="9"/>
  </si>
  <si>
    <t>(2) 円錐曲面の鏡による反射の場合</t>
    <rPh sb="4" eb="6">
      <t>エンスイ</t>
    </rPh>
    <rPh sb="6" eb="8">
      <t>キョクメン</t>
    </rPh>
    <rPh sb="9" eb="10">
      <t>カガミ</t>
    </rPh>
    <rPh sb="13" eb="15">
      <t>ハンシャ</t>
    </rPh>
    <rPh sb="16" eb="18">
      <t>バアイ</t>
    </rPh>
    <phoneticPr fontId="9"/>
  </si>
  <si>
    <t>(3) 円錐曲面による屈折の場合</t>
    <rPh sb="4" eb="6">
      <t>エンスイ</t>
    </rPh>
    <rPh sb="6" eb="8">
      <t>キョクメン</t>
    </rPh>
    <rPh sb="11" eb="13">
      <t>クッセツ</t>
    </rPh>
    <rPh sb="14" eb="16">
      <t>バアイ</t>
    </rPh>
    <phoneticPr fontId="9"/>
  </si>
  <si>
    <t>屈折の場合</t>
    <rPh sb="0" eb="2">
      <t>クッセツ</t>
    </rPh>
    <rPh sb="3" eb="5">
      <t>バアイ</t>
    </rPh>
    <phoneticPr fontId="9"/>
  </si>
  <si>
    <t>反射の場合</t>
    <rPh sb="0" eb="2">
      <t>ハンシャ</t>
    </rPh>
    <rPh sb="3" eb="5">
      <t>バアイ</t>
    </rPh>
    <phoneticPr fontId="9"/>
  </si>
  <si>
    <t>1.　一本の光線からの界面の逆算</t>
    <rPh sb="3" eb="5">
      <t>イッポン</t>
    </rPh>
    <rPh sb="6" eb="8">
      <t>コウセン</t>
    </rPh>
    <rPh sb="11" eb="13">
      <t>カイメン</t>
    </rPh>
    <rPh sb="14" eb="16">
      <t>ギャクサン</t>
    </rPh>
    <phoneticPr fontId="9"/>
  </si>
  <si>
    <t>2.　近軸計算と逆算式の組み合わせ</t>
    <rPh sb="3" eb="4">
      <t>キン</t>
    </rPh>
    <rPh sb="4" eb="5">
      <t>ジク</t>
    </rPh>
    <rPh sb="5" eb="7">
      <t>ケイサン</t>
    </rPh>
    <rPh sb="8" eb="10">
      <t>ギャクサン</t>
    </rPh>
    <rPh sb="10" eb="11">
      <t>シキ</t>
    </rPh>
    <rPh sb="12" eb="13">
      <t>ク</t>
    </rPh>
    <rPh sb="14" eb="15">
      <t>ア</t>
    </rPh>
    <phoneticPr fontId="9"/>
  </si>
  <si>
    <t>(1)　界面で屈折する場合の逆算</t>
    <rPh sb="4" eb="6">
      <t>カイメン</t>
    </rPh>
    <rPh sb="7" eb="9">
      <t>クッセツ</t>
    </rPh>
    <rPh sb="11" eb="13">
      <t>バアイ</t>
    </rPh>
    <rPh sb="14" eb="16">
      <t>ギャクサン</t>
    </rPh>
    <phoneticPr fontId="9"/>
  </si>
  <si>
    <t>・ df(y)/dyを逆算する。</t>
    <rPh sb="11" eb="13">
      <t>ギャクサン</t>
    </rPh>
    <phoneticPr fontId="9"/>
  </si>
  <si>
    <t>(2)　鏡面で反射する場合の逆算</t>
    <rPh sb="4" eb="6">
      <t>キョウメン</t>
    </rPh>
    <rPh sb="7" eb="9">
      <t>ハンシャ</t>
    </rPh>
    <rPh sb="11" eb="13">
      <t>バアイ</t>
    </rPh>
    <rPh sb="14" eb="16">
      <t>ギャクサン</t>
    </rPh>
    <phoneticPr fontId="9"/>
  </si>
  <si>
    <t>・ 界面が非球面の場合に曲率半径r,円錐係数kを逆算する。</t>
    <rPh sb="2" eb="4">
      <t>カイメン</t>
    </rPh>
    <rPh sb="5" eb="8">
      <t>ヒキュウメン</t>
    </rPh>
    <rPh sb="9" eb="11">
      <t>バアイ</t>
    </rPh>
    <rPh sb="12" eb="14">
      <t>キョクリツ</t>
    </rPh>
    <rPh sb="14" eb="16">
      <t>ハンケイ</t>
    </rPh>
    <rPh sb="18" eb="20">
      <t>エンスイ</t>
    </rPh>
    <rPh sb="20" eb="22">
      <t>ケイスウ</t>
    </rPh>
    <rPh sb="24" eb="26">
      <t>ギャクサン</t>
    </rPh>
    <phoneticPr fontId="9"/>
  </si>
  <si>
    <r>
      <t>mw1=m1^2+1、mw2=m2^2+1　</t>
    </r>
    <r>
      <rPr>
        <sz val="10"/>
        <rFont val="ＭＳ Ｐゴシック"/>
        <family val="3"/>
        <charset val="128"/>
      </rPr>
      <t>とすると</t>
    </r>
    <phoneticPr fontId="9"/>
  </si>
  <si>
    <r>
      <t>mw1=m1^2+1、mw2=m2^2+1　</t>
    </r>
    <r>
      <rPr>
        <sz val="10"/>
        <rFont val="ＭＳ Ｐゴシック"/>
        <family val="3"/>
        <charset val="128"/>
      </rPr>
      <t>とすると</t>
    </r>
    <phoneticPr fontId="9"/>
  </si>
  <si>
    <t>図 3-3.　円錐曲面の鏡面による反射</t>
    <rPh sb="0" eb="1">
      <t>ズ</t>
    </rPh>
    <rPh sb="7" eb="9">
      <t>エンスイ</t>
    </rPh>
    <rPh sb="9" eb="11">
      <t>キョクメン</t>
    </rPh>
    <rPh sb="12" eb="14">
      <t>キョウメン</t>
    </rPh>
    <rPh sb="17" eb="19">
      <t>ハンシャ</t>
    </rPh>
    <phoneticPr fontId="9"/>
  </si>
  <si>
    <r>
      <t>KL=r1/L1　</t>
    </r>
    <r>
      <rPr>
        <sz val="10"/>
        <rFont val="ＭＳ Ｐゴシック"/>
        <family val="3"/>
        <charset val="128"/>
      </rPr>
      <t>とすると</t>
    </r>
    <phoneticPr fontId="9"/>
  </si>
  <si>
    <t>(Excelワークシートで計算する場合は、=-1*(r1/L1+1)^2　としないと正しく計算されない。)</t>
    <rPh sb="13" eb="15">
      <t>ケイサン</t>
    </rPh>
    <rPh sb="17" eb="19">
      <t>バアイ</t>
    </rPh>
    <rPh sb="42" eb="43">
      <t>タダ</t>
    </rPh>
    <rPh sb="45" eb="47">
      <t>ケイサン</t>
    </rPh>
    <phoneticPr fontId="9"/>
  </si>
  <si>
    <t>1)　屈折して平行光になる場合</t>
    <rPh sb="3" eb="5">
      <t>クッセツ</t>
    </rPh>
    <rPh sb="7" eb="9">
      <t>ヘイコウ</t>
    </rPh>
    <rPh sb="9" eb="10">
      <t>コウ</t>
    </rPh>
    <rPh sb="13" eb="15">
      <t>バアイ</t>
    </rPh>
    <phoneticPr fontId="9"/>
  </si>
  <si>
    <t>図 3-4.　複数の円錐曲面鏡による反射</t>
    <rPh sb="0" eb="1">
      <t>ズ</t>
    </rPh>
    <rPh sb="7" eb="9">
      <t>フクスウ</t>
    </rPh>
    <rPh sb="10" eb="12">
      <t>エンスイ</t>
    </rPh>
    <rPh sb="12" eb="14">
      <t>キョクメン</t>
    </rPh>
    <rPh sb="14" eb="15">
      <t>キョウ</t>
    </rPh>
    <rPh sb="18" eb="20">
      <t>ハンシャ</t>
    </rPh>
    <phoneticPr fontId="9"/>
  </si>
  <si>
    <t>図 3-5.　屈折により平行光にする場合</t>
    <rPh sb="0" eb="1">
      <t>ズ</t>
    </rPh>
    <rPh sb="7" eb="9">
      <t>クッセツ</t>
    </rPh>
    <rPh sb="12" eb="14">
      <t>ヘイコウ</t>
    </rPh>
    <rPh sb="14" eb="15">
      <t>コウ</t>
    </rPh>
    <rPh sb="18" eb="20">
      <t>バアイ</t>
    </rPh>
    <phoneticPr fontId="9"/>
  </si>
  <si>
    <t>光線の式から界面形状への逆算と、円錐曲面で1点に収束させる条件。</t>
    <rPh sb="16" eb="18">
      <t>エンスイ</t>
    </rPh>
    <rPh sb="18" eb="20">
      <t>キョクメン</t>
    </rPh>
    <rPh sb="22" eb="23">
      <t>テン</t>
    </rPh>
    <rPh sb="24" eb="26">
      <t>シュウソク</t>
    </rPh>
    <rPh sb="29" eb="31">
      <t>ジョウケン</t>
    </rPh>
    <phoneticPr fontId="9"/>
  </si>
  <si>
    <t>すべての項に(N1-1)^2がかかっているのでこれを取り除き、x1の次数ごとに計算すると</t>
    <rPh sb="4" eb="5">
      <t>コウ</t>
    </rPh>
    <rPh sb="26" eb="27">
      <t>ト</t>
    </rPh>
    <rPh sb="28" eb="29">
      <t>ノゾ</t>
    </rPh>
    <rPh sb="34" eb="36">
      <t>ジスウ</t>
    </rPh>
    <rPh sb="39" eb="41">
      <t>ケイサン</t>
    </rPh>
    <phoneticPr fontId="9"/>
  </si>
  <si>
    <t>Lzaは領域2における光線が平行光であるとしたときの界面2でできる像の位置(Lz2)である。これを変化させて色収差を補正</t>
    <rPh sb="4" eb="6">
      <t>リョウイキ</t>
    </rPh>
    <rPh sb="11" eb="13">
      <t>コウセン</t>
    </rPh>
    <rPh sb="14" eb="16">
      <t>ヘイコウ</t>
    </rPh>
    <rPh sb="16" eb="17">
      <t>コウ</t>
    </rPh>
    <rPh sb="26" eb="28">
      <t>カイメン</t>
    </rPh>
    <rPh sb="33" eb="34">
      <t>ゾウ</t>
    </rPh>
    <rPh sb="35" eb="37">
      <t>イチ</t>
    </rPh>
    <rPh sb="49" eb="51">
      <t>ヘンカ</t>
    </rPh>
    <rPh sb="54" eb="55">
      <t>イロ</t>
    </rPh>
    <rPh sb="55" eb="57">
      <t>シュウサ</t>
    </rPh>
    <rPh sb="58" eb="60">
      <t>ホセイ</t>
    </rPh>
    <phoneticPr fontId="9"/>
  </si>
  <si>
    <t>する。これを用い</t>
    <rPh sb="6" eb="7">
      <t>モチ</t>
    </rPh>
    <phoneticPr fontId="9"/>
  </si>
  <si>
    <t xml:space="preserve"> k1=k6, k2=k5, k3=k4 となっている。 このときLz6sacc=L1となる。(実際に使用するときに、Lz6sacc=L1とは限らない。)</t>
    <rPh sb="48" eb="50">
      <t>ジッサイ</t>
    </rPh>
    <rPh sb="51" eb="53">
      <t>シヨウ</t>
    </rPh>
    <rPh sb="71" eb="72">
      <t>カギ</t>
    </rPh>
    <phoneticPr fontId="9"/>
  </si>
  <si>
    <t>また、各領域の厚さを増やすとどの領域でも焦点距離は大きくなるが、n2&lt;n3のとき　S2&lt;1であり、通常ガラスの屈折率は2</t>
    <rPh sb="3" eb="6">
      <t>カクリョウイキ</t>
    </rPh>
    <rPh sb="7" eb="8">
      <t>アツ</t>
    </rPh>
    <rPh sb="10" eb="11">
      <t>フ</t>
    </rPh>
    <rPh sb="16" eb="18">
      <t>リョウイキ</t>
    </rPh>
    <rPh sb="20" eb="22">
      <t>ショウテン</t>
    </rPh>
    <rPh sb="22" eb="24">
      <t>キョリ</t>
    </rPh>
    <rPh sb="25" eb="26">
      <t>オオ</t>
    </rPh>
    <rPh sb="49" eb="51">
      <t>ツウジョウ</t>
    </rPh>
    <rPh sb="55" eb="57">
      <t>クッセツ</t>
    </rPh>
    <rPh sb="57" eb="58">
      <t>リツ</t>
    </rPh>
    <phoneticPr fontId="9"/>
  </si>
  <si>
    <t>以下なのでその効果の程度は L2が最も大きく、L4がもっと小さい。(対称構造のためL2,L3を変えるとそれぞれL6,L5も変わる)</t>
    <rPh sb="9" eb="11">
      <t>テイド</t>
    </rPh>
    <rPh sb="16" eb="17">
      <t>モット</t>
    </rPh>
    <rPh sb="18" eb="19">
      <t>オオ</t>
    </rPh>
    <rPh sb="28" eb="29">
      <t>チイ</t>
    </rPh>
    <rPh sb="33" eb="35">
      <t>タイショウ</t>
    </rPh>
    <rPh sb="35" eb="37">
      <t>コウゾウ</t>
    </rPh>
    <rPh sb="46" eb="47">
      <t>カ</t>
    </rPh>
    <rPh sb="60" eb="61">
      <t>カ</t>
    </rPh>
    <phoneticPr fontId="9"/>
  </si>
  <si>
    <t>SACCレンズを接眼レンズとして用いた場合を検討する。これは色消しレンズを対称に配置したプレスル(Plössl)接眼と似た</t>
    <rPh sb="8" eb="10">
      <t>セツガン</t>
    </rPh>
    <rPh sb="16" eb="17">
      <t>モチ</t>
    </rPh>
    <rPh sb="19" eb="21">
      <t>バアイ</t>
    </rPh>
    <rPh sb="22" eb="24">
      <t>ケントウ</t>
    </rPh>
    <rPh sb="30" eb="32">
      <t>イロケ</t>
    </rPh>
    <rPh sb="37" eb="39">
      <t>タイショウ</t>
    </rPh>
    <rPh sb="40" eb="42">
      <t>ハイチ</t>
    </rPh>
    <rPh sb="56" eb="58">
      <t>セツガン</t>
    </rPh>
    <rPh sb="59" eb="60">
      <t>ニ</t>
    </rPh>
    <phoneticPr fontId="9"/>
  </si>
  <si>
    <t>ただし、実効レンズ厚さが決まっているとあまり大きくは変わらず、湾曲が小さくなる倍率は限られる。あるいは、倍率を決め</t>
    <rPh sb="4" eb="6">
      <t>ジッコウ</t>
    </rPh>
    <rPh sb="9" eb="10">
      <t>アツ</t>
    </rPh>
    <rPh sb="12" eb="13">
      <t>キ</t>
    </rPh>
    <rPh sb="22" eb="23">
      <t>オオ</t>
    </rPh>
    <rPh sb="26" eb="27">
      <t>カ</t>
    </rPh>
    <rPh sb="31" eb="33">
      <t>ワンキョク</t>
    </rPh>
    <rPh sb="34" eb="35">
      <t>チイ</t>
    </rPh>
    <rPh sb="39" eb="41">
      <t>バイリツ</t>
    </rPh>
    <rPh sb="42" eb="43">
      <t>カギ</t>
    </rPh>
    <phoneticPr fontId="9"/>
  </si>
  <si>
    <t>るとアイレリーフがある範囲に限られる。</t>
  </si>
  <si>
    <t>楕円面となる。このため、完全に1点に集束させる場合を除いて、初めの二つの界面を球面で代用しても影響は比較的小</t>
    <rPh sb="12" eb="14">
      <t>カンゼン</t>
    </rPh>
    <rPh sb="16" eb="17">
      <t>テン</t>
    </rPh>
    <rPh sb="18" eb="20">
      <t>シュウソク</t>
    </rPh>
    <rPh sb="23" eb="25">
      <t>バアイ</t>
    </rPh>
    <rPh sb="26" eb="27">
      <t>ノゾ</t>
    </rPh>
    <rPh sb="30" eb="31">
      <t>ハジ</t>
    </rPh>
    <rPh sb="33" eb="34">
      <t>フタ</t>
    </rPh>
    <rPh sb="36" eb="38">
      <t>カイメン</t>
    </rPh>
    <rPh sb="39" eb="40">
      <t>キュウ</t>
    </rPh>
    <rPh sb="40" eb="41">
      <t>メン</t>
    </rPh>
    <rPh sb="42" eb="44">
      <t>ダイヨウ</t>
    </rPh>
    <rPh sb="47" eb="49">
      <t>エイキョウ</t>
    </rPh>
    <rPh sb="50" eb="53">
      <t>ヒカクテキ</t>
    </rPh>
    <rPh sb="53" eb="54">
      <t>チイ</t>
    </rPh>
    <phoneticPr fontId="9"/>
  </si>
  <si>
    <t>構成となるが、凸レンズと凹レンズの配置が逆となる。また、SACCレンズであるが光源位置と像位置が対称でないため</t>
    <rPh sb="17" eb="19">
      <t>ハイチ</t>
    </rPh>
    <rPh sb="20" eb="21">
      <t>ギャク</t>
    </rPh>
    <rPh sb="39" eb="41">
      <t>コウゲン</t>
    </rPh>
    <rPh sb="41" eb="43">
      <t>イチ</t>
    </rPh>
    <rPh sb="44" eb="45">
      <t>ゾウ</t>
    </rPh>
    <rPh sb="45" eb="47">
      <t>イチ</t>
    </rPh>
    <rPh sb="48" eb="50">
      <t>タイショウ</t>
    </rPh>
    <phoneticPr fontId="9"/>
  </si>
  <si>
    <t>完全に1点に集束することはない。</t>
    <phoneticPr fontId="9"/>
  </si>
  <si>
    <t>このようにSACC接眼レンズでは、βe(又はfe),Le,Keを決めれば(屈折率およびLvは一定とする)、レンズ形状に関して任意</t>
    <rPh sb="9" eb="11">
      <t>セツガン</t>
    </rPh>
    <rPh sb="20" eb="21">
      <t>マタ</t>
    </rPh>
    <rPh sb="32" eb="33">
      <t>キ</t>
    </rPh>
    <rPh sb="37" eb="39">
      <t>クッセツ</t>
    </rPh>
    <rPh sb="39" eb="40">
      <t>リツ</t>
    </rPh>
    <rPh sb="46" eb="48">
      <t>イッテイ</t>
    </rPh>
    <rPh sb="56" eb="58">
      <t>ケイジョウ</t>
    </rPh>
    <rPh sb="59" eb="60">
      <t>カン</t>
    </rPh>
    <rPh sb="62" eb="64">
      <t>ニンイ</t>
    </rPh>
    <phoneticPr fontId="9"/>
  </si>
  <si>
    <t>に変えられる変数は2つ(たとえば、凸レンズの厚さL2と凹レンズの厚さL3)だけとなり、この2つの組み合わせで像の湾曲</t>
    <rPh sb="48" eb="49">
      <t>ク</t>
    </rPh>
    <rPh sb="50" eb="51">
      <t>ア</t>
    </rPh>
    <rPh sb="54" eb="55">
      <t>ゾウ</t>
    </rPh>
    <rPh sb="56" eb="58">
      <t>ワンキョク</t>
    </rPh>
    <phoneticPr fontId="9"/>
  </si>
  <si>
    <t>などを調整することになる。(Lzaは、各L2,L3についてたとえばF線とC線の倍率色収差が同じになるように調節する。)</t>
    <rPh sb="19" eb="20">
      <t>カク</t>
    </rPh>
    <rPh sb="34" eb="35">
      <t>セン</t>
    </rPh>
    <rPh sb="37" eb="38">
      <t>セン</t>
    </rPh>
    <rPh sb="39" eb="41">
      <t>バイリツ</t>
    </rPh>
    <rPh sb="41" eb="42">
      <t>イロ</t>
    </rPh>
    <rPh sb="42" eb="44">
      <t>シュウサ</t>
    </rPh>
    <rPh sb="45" eb="46">
      <t>オナ</t>
    </rPh>
    <rPh sb="53" eb="55">
      <t>チョウセツ</t>
    </rPh>
    <phoneticPr fontId="9"/>
  </si>
  <si>
    <t>鏡面の場合で行ったように、この式を解いてx1によらずに成り立つ場合を探す。しかし、計算が大変である。</t>
    <rPh sb="0" eb="2">
      <t>キョウメン</t>
    </rPh>
    <rPh sb="3" eb="5">
      <t>バアイ</t>
    </rPh>
    <rPh sb="6" eb="7">
      <t>オコナ</t>
    </rPh>
    <rPh sb="15" eb="16">
      <t>シキ</t>
    </rPh>
    <rPh sb="17" eb="18">
      <t>ト</t>
    </rPh>
    <rPh sb="27" eb="28">
      <t>ナ</t>
    </rPh>
    <rPh sb="29" eb="30">
      <t>タ</t>
    </rPh>
    <rPh sb="31" eb="33">
      <t>バアイ</t>
    </rPh>
    <rPh sb="34" eb="35">
      <t>サガ</t>
    </rPh>
    <phoneticPr fontId="9"/>
  </si>
  <si>
    <t>解となるk1があるとすれば、x1の各次数についての項がすべて0になる必要がある。</t>
    <phoneticPr fontId="9"/>
  </si>
  <si>
    <r>
      <rPr>
        <sz val="10"/>
        <color rgb="FF00B050"/>
        <rFont val="ＭＳ Ｐゴシック"/>
        <family val="3"/>
        <charset val="128"/>
      </rPr>
      <t>A=1+k1+m1^2、B=r1-m1*h0</t>
    </r>
    <r>
      <rPr>
        <sz val="10"/>
        <rFont val="ＭＳ Ｐゴシック"/>
        <family val="3"/>
        <charset val="128"/>
      </rPr>
      <t>　とすると</t>
    </r>
    <phoneticPr fontId="9"/>
  </si>
  <si>
    <r>
      <t>となる。光線と界面の交点を(x1,y1,z1)とし法線の傾きを</t>
    </r>
    <r>
      <rPr>
        <sz val="10"/>
        <color rgb="FF00B050"/>
        <rFont val="ＭＳ Ｐゴシック"/>
        <family val="3"/>
        <charset val="128"/>
      </rPr>
      <t>myn,mzn</t>
    </r>
    <r>
      <rPr>
        <sz val="10"/>
        <rFont val="ＭＳ Ｐゴシック"/>
        <family val="3"/>
        <charset val="128"/>
      </rPr>
      <t>とすると、法線を示す直線の式は</t>
    </r>
    <rPh sb="4" eb="6">
      <t>コウセン</t>
    </rPh>
    <rPh sb="7" eb="9">
      <t>カイメン</t>
    </rPh>
    <rPh sb="10" eb="12">
      <t>コウテン</t>
    </rPh>
    <rPh sb="25" eb="27">
      <t>ホウセン</t>
    </rPh>
    <rPh sb="43" eb="45">
      <t>ホウセン</t>
    </rPh>
    <rPh sb="46" eb="47">
      <t>シメ</t>
    </rPh>
    <rPh sb="48" eb="50">
      <t>チョクセン</t>
    </rPh>
    <rPh sb="51" eb="52">
      <t>シキ</t>
    </rPh>
    <phoneticPr fontId="9"/>
  </si>
  <si>
    <r>
      <t>光線の傾きを</t>
    </r>
    <r>
      <rPr>
        <sz val="10"/>
        <color rgb="FF00B050"/>
        <rFont val="ＭＳ Ｐゴシック"/>
        <family val="3"/>
        <charset val="128"/>
      </rPr>
      <t>my2,mz2</t>
    </r>
    <r>
      <rPr>
        <sz val="10"/>
        <rFont val="ＭＳ Ｐゴシック"/>
        <family val="3"/>
        <charset val="128"/>
      </rPr>
      <t>とすると</t>
    </r>
    <phoneticPr fontId="9"/>
  </si>
  <si>
    <t>|Δy'/y'|&lt;=1E-15</t>
    <phoneticPr fontId="9"/>
  </si>
  <si>
    <t>|Δz'/z'|&lt;=1E-15</t>
    <phoneticPr fontId="9"/>
  </si>
  <si>
    <t xml:space="preserve">           |Δy/y|&lt;=1E-15　のとき繰返し終了</t>
    <rPh sb="28" eb="30">
      <t>クリカエ</t>
    </rPh>
    <rPh sb="31" eb="33">
      <t>シュウリョウ</t>
    </rPh>
    <phoneticPr fontId="9"/>
  </si>
  <si>
    <t xml:space="preserve">            |Δz/z|&lt;=1E-15　のとき繰返し終了</t>
    <rPh sb="29" eb="31">
      <t>クリカエ</t>
    </rPh>
    <rPh sb="32" eb="34">
      <t>シュウリョウ</t>
    </rPh>
    <phoneticPr fontId="9"/>
  </si>
  <si>
    <t>球面も円錐曲面に含まれるが、屈折の場合にはk1=0とするためには、片方の屈折率が0あるいは反対側の屈折率が∞に</t>
    <rPh sb="0" eb="2">
      <t>キュウメン</t>
    </rPh>
    <rPh sb="3" eb="5">
      <t>エンスイ</t>
    </rPh>
    <rPh sb="5" eb="7">
      <t>キョクメン</t>
    </rPh>
    <rPh sb="8" eb="9">
      <t>フク</t>
    </rPh>
    <rPh sb="14" eb="16">
      <t>クッセツ</t>
    </rPh>
    <rPh sb="17" eb="19">
      <t>バアイ</t>
    </rPh>
    <rPh sb="33" eb="35">
      <t>カタホウ</t>
    </rPh>
    <rPh sb="36" eb="38">
      <t>クッセツ</t>
    </rPh>
    <rPh sb="38" eb="39">
      <t>リツ</t>
    </rPh>
    <phoneticPr fontId="9"/>
  </si>
  <si>
    <t>直進する)は含まれる。</t>
    <rPh sb="0" eb="2">
      <t>チョクシン</t>
    </rPh>
    <rPh sb="6" eb="7">
      <t>フク</t>
    </rPh>
    <phoneticPr fontId="9"/>
  </si>
  <si>
    <t>なる必要があるため、通常はあり得ない。ただし、光源(または像)位置に球の中心が来るような球面(光は界面をそのまま</t>
    <rPh sb="10" eb="12">
      <t>ツウジョウ</t>
    </rPh>
    <rPh sb="15" eb="16">
      <t>エ</t>
    </rPh>
    <phoneticPr fontId="9"/>
  </si>
  <si>
    <t>を広げるビームエキスパンダーなどにも応用できる。</t>
    <rPh sb="1" eb="2">
      <t>ヒロ</t>
    </rPh>
    <rPh sb="18" eb="20">
      <t>オウヨウ</t>
    </rPh>
    <phoneticPr fontId="9"/>
  </si>
  <si>
    <t>(2) ビームエキスパンダー</t>
    <phoneticPr fontId="9"/>
  </si>
  <si>
    <t>(3) 円錐曲面の凸平レンズと平凸レンズ</t>
    <rPh sb="4" eb="6">
      <t>エンスイ</t>
    </rPh>
    <rPh sb="6" eb="8">
      <t>キョクメン</t>
    </rPh>
    <rPh sb="9" eb="10">
      <t>トツ</t>
    </rPh>
    <rPh sb="10" eb="11">
      <t>ヒラ</t>
    </rPh>
    <rPh sb="15" eb="16">
      <t>ヒラ</t>
    </rPh>
    <rPh sb="16" eb="17">
      <t>トツ</t>
    </rPh>
    <phoneticPr fontId="9"/>
  </si>
  <si>
    <r>
      <t xml:space="preserve">(1) 点光源からの光を2界面で集光するレンズ </t>
    </r>
    <r>
      <rPr>
        <sz val="10"/>
        <rFont val="ＭＳ Ｐゴシック"/>
        <family val="3"/>
        <charset val="128"/>
      </rPr>
      <t>(虚像になる場合を含む)</t>
    </r>
    <rPh sb="4" eb="5">
      <t>テン</t>
    </rPh>
    <rPh sb="5" eb="7">
      <t>コウゲン</t>
    </rPh>
    <rPh sb="10" eb="11">
      <t>ヒカリ</t>
    </rPh>
    <rPh sb="13" eb="15">
      <t>カイメン</t>
    </rPh>
    <rPh sb="16" eb="18">
      <t>シュウコウ</t>
    </rPh>
    <rPh sb="25" eb="27">
      <t>キョゾウ</t>
    </rPh>
    <rPh sb="30" eb="32">
      <t>バアイ</t>
    </rPh>
    <rPh sb="33" eb="34">
      <t>フク</t>
    </rPh>
    <phoneticPr fontId="9"/>
  </si>
  <si>
    <t>接眼レンズで決まる係数Keについて調べる。</t>
  </si>
  <si>
    <t>[界面形状の逆算]のシートで示したように、反射鏡の場合は光源位置に対応した円錐係数で、屈折の場合には一度平行光</t>
    <rPh sb="1" eb="3">
      <t>カイメン</t>
    </rPh>
    <rPh sb="3" eb="5">
      <t>ケイジョウ</t>
    </rPh>
    <rPh sb="6" eb="8">
      <t>ギャクサン</t>
    </rPh>
    <rPh sb="14" eb="15">
      <t>シメ</t>
    </rPh>
    <rPh sb="21" eb="23">
      <t>ハンシャ</t>
    </rPh>
    <rPh sb="23" eb="24">
      <t>キョウ</t>
    </rPh>
    <rPh sb="25" eb="27">
      <t>バアイ</t>
    </rPh>
    <rPh sb="28" eb="30">
      <t>コウゲン</t>
    </rPh>
    <rPh sb="30" eb="32">
      <t>イチ</t>
    </rPh>
    <rPh sb="33" eb="35">
      <t>タイオウ</t>
    </rPh>
    <rPh sb="37" eb="39">
      <t>エンスイ</t>
    </rPh>
    <rPh sb="39" eb="41">
      <t>ケイスウ</t>
    </rPh>
    <rPh sb="43" eb="45">
      <t>クッセツ</t>
    </rPh>
    <phoneticPr fontId="9"/>
  </si>
  <si>
    <t>にすることにより屈折率比に対応した円錐係数で、点光源からの光を1点に集光することができる。</t>
    <phoneticPr fontId="9"/>
  </si>
  <si>
    <t>入射光が平行光線で、界面1が平面、n1=1,n2&gt;1,n3=1の場合は、k2&lt;-1なので界面2は回転双曲面である。</t>
    <rPh sb="0" eb="2">
      <t>ニュウシャ</t>
    </rPh>
    <rPh sb="2" eb="3">
      <t>コウ</t>
    </rPh>
    <rPh sb="4" eb="6">
      <t>ヘイコウ</t>
    </rPh>
    <rPh sb="6" eb="8">
      <t>コウセン</t>
    </rPh>
    <rPh sb="10" eb="12">
      <t>カイメン</t>
    </rPh>
    <rPh sb="14" eb="16">
      <t>ヘイメン</t>
    </rPh>
    <rPh sb="32" eb="34">
      <t>バアイ</t>
    </rPh>
    <rPh sb="44" eb="46">
      <t>カイメン</t>
    </rPh>
    <rPh sb="48" eb="50">
      <t>カイテン</t>
    </rPh>
    <rPh sb="50" eb="51">
      <t>ソウ</t>
    </rPh>
    <rPh sb="51" eb="53">
      <t>キョクメン</t>
    </rPh>
    <phoneticPr fontId="9"/>
  </si>
  <si>
    <t>なお、入射光が平行光線で、n1=1かつn2&gt;1の場合、0&lt;k1&lt;-1なので、界面1は回転楕円面となる。</t>
    <rPh sb="3" eb="5">
      <t>ニュウシャ</t>
    </rPh>
    <rPh sb="5" eb="6">
      <t>コウ</t>
    </rPh>
    <rPh sb="7" eb="9">
      <t>ヘイコウ</t>
    </rPh>
    <rPh sb="9" eb="11">
      <t>コウセン</t>
    </rPh>
    <rPh sb="24" eb="26">
      <t>バアイ</t>
    </rPh>
    <rPh sb="38" eb="40">
      <t>カイメン</t>
    </rPh>
    <rPh sb="42" eb="44">
      <t>カイテン</t>
    </rPh>
    <rPh sb="44" eb="46">
      <t>ダエン</t>
    </rPh>
    <rPh sb="46" eb="47">
      <t>メン</t>
    </rPh>
    <phoneticPr fontId="9"/>
  </si>
  <si>
    <t>曲面光学系の例を示す。</t>
    <phoneticPr fontId="9"/>
  </si>
  <si>
    <r>
      <t>反射の場合も含め、このような光を1点に集束できる円錐曲面のみで構成された光学系を、ここでは</t>
    </r>
    <r>
      <rPr>
        <b/>
        <sz val="10"/>
        <rFont val="ＭＳ Ｐゴシック"/>
        <family val="3"/>
        <charset val="128"/>
      </rPr>
      <t>集束円錐曲面</t>
    </r>
    <rPh sb="0" eb="2">
      <t>ハンシャ</t>
    </rPh>
    <rPh sb="3" eb="5">
      <t>バアイ</t>
    </rPh>
    <rPh sb="6" eb="7">
      <t>フク</t>
    </rPh>
    <rPh sb="14" eb="15">
      <t>ヒカリ</t>
    </rPh>
    <rPh sb="17" eb="18">
      <t>テン</t>
    </rPh>
    <rPh sb="19" eb="21">
      <t>シュウソク</t>
    </rPh>
    <rPh sb="24" eb="26">
      <t>エンスイ</t>
    </rPh>
    <rPh sb="26" eb="28">
      <t>キョクメン</t>
    </rPh>
    <rPh sb="31" eb="33">
      <t>コウセイ</t>
    </rPh>
    <rPh sb="36" eb="39">
      <t>コウガクケイ</t>
    </rPh>
    <rPh sb="45" eb="47">
      <t>シュウソク</t>
    </rPh>
    <rPh sb="47" eb="49">
      <t>エンスイ</t>
    </rPh>
    <rPh sb="49" eb="51">
      <t>キョクメン</t>
    </rPh>
    <phoneticPr fontId="9"/>
  </si>
  <si>
    <r>
      <t>(Convergable Conicoids)</t>
    </r>
    <r>
      <rPr>
        <b/>
        <sz val="10"/>
        <rFont val="ＭＳ Ｐゴシック"/>
        <family val="3"/>
        <charset val="128"/>
      </rPr>
      <t>光学系</t>
    </r>
    <r>
      <rPr>
        <sz val="10"/>
        <rFont val="ＭＳ Ｐゴシック"/>
        <family val="3"/>
        <charset val="128"/>
      </rPr>
      <t>と呼ぶことにする。</t>
    </r>
    <phoneticPr fontId="9"/>
  </si>
  <si>
    <t>図 4-1.　2界面の集束円錐曲面レンズ</t>
    <rPh sb="0" eb="1">
      <t>ズ</t>
    </rPh>
    <rPh sb="8" eb="10">
      <t>カイメン</t>
    </rPh>
    <rPh sb="11" eb="13">
      <t>シュウソク</t>
    </rPh>
    <rPh sb="13" eb="15">
      <t>エンスイ</t>
    </rPh>
    <rPh sb="15" eb="17">
      <t>キョクメン</t>
    </rPh>
    <phoneticPr fontId="9"/>
  </si>
  <si>
    <t>光源からの距離と、どこに集光するかを決めれば焦点距離や主点位置を気にすることなく容易に計算できる。</t>
    <rPh sb="22" eb="24">
      <t>ショウテン</t>
    </rPh>
    <rPh sb="24" eb="26">
      <t>キョリ</t>
    </rPh>
    <phoneticPr fontId="9"/>
  </si>
  <si>
    <t>空気中にあるレンズで、点光源からの光を集光させる場合、光源からの光を平行光にするためには、r1&gt;0(左に凸)でなけ</t>
    <rPh sb="0" eb="3">
      <t>クウキチュウ</t>
    </rPh>
    <rPh sb="11" eb="12">
      <t>テン</t>
    </rPh>
    <rPh sb="12" eb="14">
      <t>コウゲン</t>
    </rPh>
    <rPh sb="17" eb="18">
      <t>ヒカリ</t>
    </rPh>
    <rPh sb="19" eb="21">
      <t>シュウコウ</t>
    </rPh>
    <rPh sb="24" eb="26">
      <t>バアイ</t>
    </rPh>
    <phoneticPr fontId="9"/>
  </si>
  <si>
    <t>ればならず、平行光を収束させるためにはr2&lt;0(右に凸)でなければならないので、必ず両凸レンズとなる。</t>
    <phoneticPr fontId="9"/>
  </si>
  <si>
    <t>図 4-2.　ビームエキスパンダー</t>
    <rPh sb="0" eb="1">
      <t>ズ</t>
    </rPh>
    <phoneticPr fontId="9"/>
  </si>
  <si>
    <t>図 4-3.　凸平レンズと平凸レンズの組み合わせ</t>
    <rPh sb="0" eb="1">
      <t>ズ</t>
    </rPh>
    <rPh sb="7" eb="8">
      <t>トツ</t>
    </rPh>
    <rPh sb="8" eb="9">
      <t>ヒラ</t>
    </rPh>
    <rPh sb="13" eb="14">
      <t>ヒラ</t>
    </rPh>
    <rPh sb="14" eb="15">
      <t>トツ</t>
    </rPh>
    <rPh sb="19" eb="20">
      <t>ク</t>
    </rPh>
    <rPh sb="21" eb="22">
      <t>ア</t>
    </rPh>
    <phoneticPr fontId="9"/>
  </si>
  <si>
    <t>テレセントリック光学系となる。</t>
    <phoneticPr fontId="9"/>
  </si>
  <si>
    <t>なお、(n2-1)*(L2+n2*L3+L4)=n2*(r1-r4) になるような設定にすると f4=∞となり、このとき主点位置が無限遠の、両側</t>
    <rPh sb="41" eb="43">
      <t>セッテイ</t>
    </rPh>
    <rPh sb="60" eb="62">
      <t>シュテン</t>
    </rPh>
    <rPh sb="62" eb="64">
      <t>イチ</t>
    </rPh>
    <rPh sb="65" eb="68">
      <t>ムゲンエン</t>
    </rPh>
    <phoneticPr fontId="9"/>
  </si>
  <si>
    <t>球面レンズに比べ円錐曲面のレンズはコマ収差が大きいが、前後対称の光学系にするとかなり良く集光する。</t>
    <rPh sb="0" eb="2">
      <t>キュウメン</t>
    </rPh>
    <rPh sb="6" eb="7">
      <t>クラ</t>
    </rPh>
    <rPh sb="8" eb="10">
      <t>エンスイ</t>
    </rPh>
    <rPh sb="10" eb="12">
      <t>キョクメン</t>
    </rPh>
    <rPh sb="19" eb="21">
      <t>シュウサ</t>
    </rPh>
    <rPh sb="22" eb="23">
      <t>オオ</t>
    </rPh>
    <rPh sb="27" eb="29">
      <t>ゼンゴ</t>
    </rPh>
    <rPh sb="29" eb="31">
      <t>タイショウ</t>
    </rPh>
    <rPh sb="32" eb="35">
      <t>コウガクケイ</t>
    </rPh>
    <rPh sb="42" eb="43">
      <t>ヨ</t>
    </rPh>
    <rPh sb="44" eb="46">
      <t>シュウコウ</t>
    </rPh>
    <phoneticPr fontId="9"/>
  </si>
  <si>
    <t>通常2枚の凸平レンズを使う場合、通常この例とは逆に曲面側を平行光線にし平面側で集光させるが、ここで示した例では</t>
    <rPh sb="0" eb="2">
      <t>ツウジョウ</t>
    </rPh>
    <rPh sb="3" eb="4">
      <t>マイ</t>
    </rPh>
    <rPh sb="5" eb="6">
      <t>トツ</t>
    </rPh>
    <rPh sb="6" eb="7">
      <t>ヒラ</t>
    </rPh>
    <rPh sb="11" eb="12">
      <t>ツカ</t>
    </rPh>
    <rPh sb="13" eb="15">
      <t>バアイ</t>
    </rPh>
    <rPh sb="16" eb="18">
      <t>ツウジョウ</t>
    </rPh>
    <rPh sb="20" eb="21">
      <t>レイ</t>
    </rPh>
    <rPh sb="23" eb="24">
      <t>ギャク</t>
    </rPh>
    <rPh sb="25" eb="27">
      <t>キョクメン</t>
    </rPh>
    <rPh sb="27" eb="28">
      <t>ガワ</t>
    </rPh>
    <rPh sb="29" eb="31">
      <t>ヘイコウ</t>
    </rPh>
    <rPh sb="31" eb="33">
      <t>コウセン</t>
    </rPh>
    <rPh sb="35" eb="37">
      <t>ヘイメン</t>
    </rPh>
    <rPh sb="37" eb="38">
      <t>ガワ</t>
    </rPh>
    <rPh sb="39" eb="41">
      <t>シュウコウ</t>
    </rPh>
    <rPh sb="49" eb="50">
      <t>シメ</t>
    </rPh>
    <phoneticPr fontId="9"/>
  </si>
  <si>
    <t>ほぼ単一波長である半導体レーザーの集光などに有効であるが、その場合は平面での反射光が元に戻るため、レンズ間</t>
    <rPh sb="31" eb="33">
      <t>バアイ</t>
    </rPh>
    <rPh sb="34" eb="36">
      <t>ヘイメン</t>
    </rPh>
    <rPh sb="38" eb="40">
      <t>ハンシャ</t>
    </rPh>
    <rPh sb="40" eb="41">
      <t>コウ</t>
    </rPh>
    <rPh sb="42" eb="43">
      <t>モト</t>
    </rPh>
    <rPh sb="44" eb="45">
      <t>モド</t>
    </rPh>
    <phoneticPr fontId="9"/>
  </si>
  <si>
    <t>に隙間のない肉厚の一体型(2界面)の方が良い。</t>
    <rPh sb="6" eb="8">
      <t>ニクアツ</t>
    </rPh>
    <rPh sb="14" eb="16">
      <t>カイメン</t>
    </rPh>
    <rPh sb="18" eb="19">
      <t>ホウ</t>
    </rPh>
    <phoneticPr fontId="9"/>
  </si>
  <si>
    <r>
      <t>これを</t>
    </r>
    <r>
      <rPr>
        <b/>
        <sz val="10"/>
        <rFont val="ＭＳ Ｐゴシック"/>
        <family val="3"/>
        <charset val="128"/>
      </rPr>
      <t>ACCレンズ</t>
    </r>
    <r>
      <rPr>
        <sz val="10"/>
        <rFont val="ＭＳ Ｐゴシック"/>
        <family val="3"/>
        <charset val="128"/>
      </rPr>
      <t>: 色消し集束円錐曲面レンズ(</t>
    </r>
    <r>
      <rPr>
        <b/>
        <sz val="10"/>
        <rFont val="ＭＳ Ｐゴシック"/>
        <family val="3"/>
        <charset val="128"/>
      </rPr>
      <t>A</t>
    </r>
    <r>
      <rPr>
        <sz val="10"/>
        <rFont val="ＭＳ Ｐゴシック"/>
        <family val="3"/>
        <charset val="128"/>
      </rPr>
      <t xml:space="preserve">chromatic </t>
    </r>
    <r>
      <rPr>
        <b/>
        <sz val="10"/>
        <rFont val="ＭＳ Ｐゴシック"/>
        <family val="3"/>
        <charset val="128"/>
      </rPr>
      <t>C</t>
    </r>
    <r>
      <rPr>
        <sz val="10"/>
        <rFont val="ＭＳ Ｐゴシック"/>
        <family val="3"/>
        <charset val="128"/>
      </rPr>
      <t xml:space="preserve">onvergable </t>
    </r>
    <r>
      <rPr>
        <b/>
        <sz val="10"/>
        <rFont val="ＭＳ Ｐゴシック"/>
        <family val="3"/>
        <charset val="128"/>
      </rPr>
      <t>C</t>
    </r>
    <r>
      <rPr>
        <sz val="10"/>
        <rFont val="ＭＳ Ｐゴシック"/>
        <family val="3"/>
        <charset val="128"/>
      </rPr>
      <t>onicoids Lens) と呼ぶことにする。</t>
    </r>
    <rPh sb="64" eb="65">
      <t>ヨ</t>
    </rPh>
    <phoneticPr fontId="9"/>
  </si>
  <si>
    <t>屈折率の異なる(n2≠n3)レンズを張り合わせた場合を考え</t>
    <rPh sb="0" eb="2">
      <t>クッセツ</t>
    </rPh>
    <rPh sb="2" eb="3">
      <t>リツ</t>
    </rPh>
    <rPh sb="4" eb="5">
      <t>コト</t>
    </rPh>
    <rPh sb="18" eb="19">
      <t>ハ</t>
    </rPh>
    <rPh sb="20" eb="21">
      <t>ア</t>
    </rPh>
    <rPh sb="24" eb="26">
      <t>バアイ</t>
    </rPh>
    <rPh sb="27" eb="28">
      <t>カンガ</t>
    </rPh>
    <phoneticPr fontId="9"/>
  </si>
  <si>
    <r>
      <t>(4) 色消し集束円錐曲面レンズ　</t>
    </r>
    <r>
      <rPr>
        <sz val="10"/>
        <rFont val="ＭＳ Ｐゴシック"/>
        <family val="3"/>
        <charset val="128"/>
      </rPr>
      <t>　[特許出願中]</t>
    </r>
    <rPh sb="7" eb="9">
      <t>シュウソク</t>
    </rPh>
    <rPh sb="9" eb="11">
      <t>エンスイ</t>
    </rPh>
    <rPh sb="11" eb="13">
      <t>キョクメン</t>
    </rPh>
    <rPh sb="19" eb="21">
      <t>トッキョ</t>
    </rPh>
    <rPh sb="21" eb="24">
      <t>シュツガンチュウ</t>
    </rPh>
    <phoneticPr fontId="9"/>
  </si>
  <si>
    <r>
      <t>(7) 準SACCレンズ</t>
    </r>
    <r>
      <rPr>
        <sz val="10"/>
        <rFont val="ＭＳ Ｐゴシック"/>
        <family val="3"/>
        <charset val="128"/>
      </rPr>
      <t>　　[特許出願中]</t>
    </r>
    <rPh sb="4" eb="5">
      <t>ジュン</t>
    </rPh>
    <phoneticPr fontId="9"/>
  </si>
  <si>
    <t>レンズ間隔を調整すれば像面の湾曲を補正できる。入出射面が球面であると、像は内側(近い側)に湾曲するが、双曲面で</t>
    <rPh sb="11" eb="12">
      <t>ゾウ</t>
    </rPh>
    <rPh sb="12" eb="13">
      <t>メン</t>
    </rPh>
    <rPh sb="14" eb="16">
      <t>ワンキョク</t>
    </rPh>
    <rPh sb="17" eb="19">
      <t>ホセイ</t>
    </rPh>
    <phoneticPr fontId="9"/>
  </si>
  <si>
    <t>部分の曲率を選ぶことで湾曲が補正できる。</t>
    <rPh sb="0" eb="2">
      <t>ブブン</t>
    </rPh>
    <rPh sb="3" eb="4">
      <t>キョク</t>
    </rPh>
    <rPh sb="4" eb="5">
      <t>リツ</t>
    </rPh>
    <rPh sb="6" eb="7">
      <t>エラ</t>
    </rPh>
    <rPh sb="11" eb="13">
      <t>ワンキョク</t>
    </rPh>
    <rPh sb="14" eb="16">
      <t>ホセイ</t>
    </rPh>
    <phoneticPr fontId="9"/>
  </si>
  <si>
    <t>図 4-5. SACCレンズ [PAT.P]</t>
    <rPh sb="0" eb="1">
      <t>ズ</t>
    </rPh>
    <phoneticPr fontId="9"/>
  </si>
  <si>
    <t>図 4-4.　ACCレンズ　[PAT.P]</t>
    <rPh sb="0" eb="1">
      <t>ズ</t>
    </rPh>
    <phoneticPr fontId="9"/>
  </si>
  <si>
    <t>この構成では、プラスチックレンズでも入射角がゼロのときには非常に良く集束する。色収差が完全にはとりきれないが、</t>
    <rPh sb="2" eb="4">
      <t>コウセイ</t>
    </rPh>
    <rPh sb="18" eb="20">
      <t>ニュウシャ</t>
    </rPh>
    <rPh sb="20" eb="21">
      <t>カク</t>
    </rPh>
    <rPh sb="29" eb="31">
      <t>ヒジョウ</t>
    </rPh>
    <rPh sb="32" eb="33">
      <t>ヨ</t>
    </rPh>
    <rPh sb="34" eb="36">
      <t>シュウソク</t>
    </rPh>
    <rPh sb="39" eb="40">
      <t>イロ</t>
    </rPh>
    <rPh sb="40" eb="42">
      <t>シュウサ</t>
    </rPh>
    <rPh sb="43" eb="45">
      <t>カンゼン</t>
    </rPh>
    <phoneticPr fontId="9"/>
  </si>
  <si>
    <r>
      <t>このレンズを、</t>
    </r>
    <r>
      <rPr>
        <b/>
        <sz val="10"/>
        <rFont val="ＭＳ Ｐゴシック"/>
        <family val="3"/>
        <charset val="128"/>
      </rPr>
      <t>SACCレンズ</t>
    </r>
    <r>
      <rPr>
        <sz val="10"/>
        <rFont val="ＭＳ Ｐゴシック"/>
        <family val="3"/>
        <charset val="128"/>
      </rPr>
      <t>:　対称色消し集束円錐曲面レンズ(</t>
    </r>
    <r>
      <rPr>
        <b/>
        <sz val="10"/>
        <rFont val="ＭＳ Ｐゴシック"/>
        <family val="3"/>
        <charset val="128"/>
      </rPr>
      <t>S</t>
    </r>
    <r>
      <rPr>
        <sz val="10"/>
        <rFont val="ＭＳ Ｐゴシック"/>
        <family val="3"/>
        <charset val="128"/>
      </rPr>
      <t xml:space="preserve">ymmetrical </t>
    </r>
    <r>
      <rPr>
        <b/>
        <sz val="10"/>
        <rFont val="ＭＳ Ｐゴシック"/>
        <family val="3"/>
        <charset val="128"/>
      </rPr>
      <t>A</t>
    </r>
    <r>
      <rPr>
        <sz val="10"/>
        <rFont val="ＭＳ Ｐゴシック"/>
        <family val="3"/>
        <charset val="128"/>
      </rPr>
      <t xml:space="preserve">chromatic </t>
    </r>
    <r>
      <rPr>
        <b/>
        <sz val="10"/>
        <rFont val="ＭＳ Ｐゴシック"/>
        <family val="3"/>
        <charset val="128"/>
      </rPr>
      <t>C</t>
    </r>
    <r>
      <rPr>
        <sz val="10"/>
        <rFont val="ＭＳ Ｐゴシック"/>
        <family val="3"/>
        <charset val="128"/>
      </rPr>
      <t xml:space="preserve">onvergable </t>
    </r>
    <r>
      <rPr>
        <b/>
        <sz val="10"/>
        <rFont val="ＭＳ Ｐゴシック"/>
        <family val="3"/>
        <charset val="128"/>
      </rPr>
      <t>C</t>
    </r>
    <r>
      <rPr>
        <sz val="10"/>
        <rFont val="ＭＳ Ｐゴシック"/>
        <family val="3"/>
        <charset val="128"/>
      </rPr>
      <t>onicoids Lens)</t>
    </r>
    <phoneticPr fontId="9"/>
  </si>
  <si>
    <t>大きな入射角度(物体)では、2次元光線追跡ではわかりにくいが3次元的にはコマ収差(特にサジタル成分)がやや大きくなる。</t>
    <rPh sb="0" eb="1">
      <t>オオ</t>
    </rPh>
    <rPh sb="3" eb="5">
      <t>ニュウシャ</t>
    </rPh>
    <rPh sb="5" eb="7">
      <t>カクド</t>
    </rPh>
    <rPh sb="8" eb="10">
      <t>ブッタイ</t>
    </rPh>
    <rPh sb="15" eb="17">
      <t>ジゲン</t>
    </rPh>
    <rPh sb="17" eb="19">
      <t>コウセン</t>
    </rPh>
    <rPh sb="19" eb="21">
      <t>ツイセキ</t>
    </rPh>
    <rPh sb="31" eb="34">
      <t>ジゲンテキ</t>
    </rPh>
    <rPh sb="38" eb="40">
      <t>シュウサ</t>
    </rPh>
    <rPh sb="41" eb="42">
      <t>トク</t>
    </rPh>
    <rPh sb="47" eb="49">
      <t>セイブン</t>
    </rPh>
    <rPh sb="53" eb="54">
      <t>オオ</t>
    </rPh>
    <phoneticPr fontId="9"/>
  </si>
  <si>
    <t>SACCレンズで色収差を補正する場合に像の位置と倍率を同時に補正しようとすると、波長の異なる場合を　'　 をつけて表し、</t>
    <rPh sb="8" eb="9">
      <t>イロ</t>
    </rPh>
    <rPh sb="9" eb="11">
      <t>シュウサ</t>
    </rPh>
    <rPh sb="12" eb="14">
      <t>ホセイ</t>
    </rPh>
    <rPh sb="16" eb="18">
      <t>バアイ</t>
    </rPh>
    <rPh sb="19" eb="20">
      <t>ゾウ</t>
    </rPh>
    <rPh sb="21" eb="23">
      <t>イチ</t>
    </rPh>
    <rPh sb="24" eb="26">
      <t>バイリツ</t>
    </rPh>
    <rPh sb="27" eb="29">
      <t>ドウジ</t>
    </rPh>
    <rPh sb="30" eb="32">
      <t>ホセイ</t>
    </rPh>
    <phoneticPr fontId="9"/>
  </si>
  <si>
    <t>で対物レンズの像位置から接眼レンズまでの距離L1eが決まる。</t>
    <rPh sb="1" eb="3">
      <t>タイブツ</t>
    </rPh>
    <rPh sb="7" eb="8">
      <t>ゾウ</t>
    </rPh>
    <rPh sb="8" eb="10">
      <t>イチ</t>
    </rPh>
    <rPh sb="12" eb="14">
      <t>セツガン</t>
    </rPh>
    <rPh sb="20" eb="22">
      <t>キョリ</t>
    </rPh>
    <rPh sb="26" eb="27">
      <t>キ</t>
    </rPh>
    <phoneticPr fontId="9"/>
  </si>
  <si>
    <t>さい。ただしk3の値を調整した方が集束が良くなる場合が多い。</t>
    <rPh sb="9" eb="10">
      <t>アタイ</t>
    </rPh>
    <rPh sb="11" eb="13">
      <t>チョウセイ</t>
    </rPh>
    <rPh sb="15" eb="16">
      <t>ホウ</t>
    </rPh>
    <rPh sb="17" eb="19">
      <t>シュウソク</t>
    </rPh>
    <rPh sb="24" eb="26">
      <t>バアイ</t>
    </rPh>
    <rPh sb="27" eb="28">
      <t>オオ</t>
    </rPh>
    <phoneticPr fontId="9"/>
  </si>
  <si>
    <t>この例では準SACCに変更しても非常に良い特性が得られている。</t>
  </si>
  <si>
    <t>平行光を集束させるACCレンズの場合、初めと二番目の界面で色収差補正を行い、最後の界面で光を集束させる。</t>
    <rPh sb="0" eb="2">
      <t>ヘイコウ</t>
    </rPh>
    <rPh sb="2" eb="3">
      <t>コウ</t>
    </rPh>
    <rPh sb="4" eb="6">
      <t>シュウソク</t>
    </rPh>
    <rPh sb="16" eb="18">
      <t>バアイ</t>
    </rPh>
    <rPh sb="19" eb="20">
      <t>ハジ</t>
    </rPh>
    <rPh sb="22" eb="25">
      <t>ニバンメ</t>
    </rPh>
    <rPh sb="26" eb="28">
      <t>カイメン</t>
    </rPh>
    <rPh sb="29" eb="30">
      <t>イロ</t>
    </rPh>
    <rPh sb="30" eb="32">
      <t>シュウサ</t>
    </rPh>
    <rPh sb="32" eb="34">
      <t>ホセイ</t>
    </rPh>
    <rPh sb="35" eb="36">
      <t>オコナ</t>
    </rPh>
    <rPh sb="38" eb="40">
      <t>サイゴ</t>
    </rPh>
    <rPh sb="41" eb="43">
      <t>カイメン</t>
    </rPh>
    <rPh sb="44" eb="45">
      <t>ヒカリ</t>
    </rPh>
    <rPh sb="46" eb="48">
      <t>シュウソク</t>
    </rPh>
    <phoneticPr fontId="9"/>
  </si>
  <si>
    <t>あるため入射光を傾けると界面の曲率が小さい部分にあたることになり像は外側に湾曲する。レンズ間隔により光線の通る</t>
    <rPh sb="21" eb="23">
      <t>ブブン</t>
    </rPh>
    <rPh sb="51" eb="52">
      <t>セン</t>
    </rPh>
    <rPh sb="53" eb="54">
      <t>トオル</t>
    </rPh>
    <phoneticPr fontId="9"/>
  </si>
  <si>
    <t>ほぼ1点に集束する。一方、入射角が少しでもあるときれいなコマ収差が現れる。</t>
    <rPh sb="3" eb="4">
      <t>テン</t>
    </rPh>
    <rPh sb="5" eb="7">
      <t>シュウソク</t>
    </rPh>
    <phoneticPr fontId="9"/>
  </si>
  <si>
    <t>上記ACCレンズを、レンズ間が平行光になるようにして2枚に並べると任意の位置に結像できる。</t>
    <rPh sb="0" eb="2">
      <t>ジョウキ</t>
    </rPh>
    <rPh sb="13" eb="14">
      <t>カン</t>
    </rPh>
    <rPh sb="15" eb="17">
      <t>ヘイコウ</t>
    </rPh>
    <rPh sb="17" eb="18">
      <t>コウ</t>
    </rPh>
    <rPh sb="27" eb="28">
      <t>マイ</t>
    </rPh>
    <rPh sb="29" eb="30">
      <t>ナラ</t>
    </rPh>
    <rPh sb="33" eb="35">
      <t>ニンイ</t>
    </rPh>
    <rPh sb="36" eb="38">
      <t>イチ</t>
    </rPh>
    <rPh sb="39" eb="41">
      <t>ケツゾウ</t>
    </rPh>
    <phoneticPr fontId="9"/>
  </si>
  <si>
    <t>tan(π-θ1)=-tan(θ1)</t>
    <phoneticPr fontId="9"/>
  </si>
  <si>
    <t>このとき θ2=π-θ1</t>
    <phoneticPr fontId="9"/>
  </si>
  <si>
    <r>
      <t xml:space="preserve">領域1の光線の傾きを m1、領域2の光線の傾きを m2、界面の法線の傾きを </t>
    </r>
    <r>
      <rPr>
        <sz val="10"/>
        <color rgb="FF00B050"/>
        <rFont val="ＭＳ Ｐゴシック"/>
        <family val="3"/>
        <charset val="128"/>
      </rPr>
      <t xml:space="preserve">mn </t>
    </r>
    <r>
      <rPr>
        <sz val="10"/>
        <rFont val="ＭＳ Ｐゴシック"/>
        <family val="3"/>
        <charset val="128"/>
      </rPr>
      <t>とする。</t>
    </r>
    <phoneticPr fontId="9"/>
  </si>
  <si>
    <r>
      <t xml:space="preserve">法線の傾きmnは界面の接線の傾きを </t>
    </r>
    <r>
      <rPr>
        <sz val="10"/>
        <color rgb="FF00B050"/>
        <rFont val="ＭＳ Ｐゴシック"/>
        <family val="3"/>
        <charset val="128"/>
      </rPr>
      <t xml:space="preserve">mt </t>
    </r>
    <r>
      <rPr>
        <sz val="10"/>
        <rFont val="ＭＳ Ｐゴシック"/>
        <family val="3"/>
        <charset val="128"/>
      </rPr>
      <t>とすると、直交するので</t>
    </r>
    <phoneticPr fontId="9"/>
  </si>
  <si>
    <r>
      <rPr>
        <sz val="10"/>
        <rFont val="ＭＳ Ｐゴシック"/>
        <family val="3"/>
        <charset val="128"/>
      </rPr>
      <t>G1=dg(y1)/dyとすると、g(y)=xであるから</t>
    </r>
    <phoneticPr fontId="9"/>
  </si>
  <si>
    <t>集光するような円錐係数kを求める。なおここでは、界面形状を表す高次係数を含まない円錐曲線x=g(y)をx軸を中心として</t>
    <rPh sb="24" eb="26">
      <t>カイメン</t>
    </rPh>
    <rPh sb="26" eb="28">
      <t>ケイジョウ</t>
    </rPh>
    <rPh sb="29" eb="30">
      <t>アラワ</t>
    </rPh>
    <rPh sb="31" eb="33">
      <t>コウジ</t>
    </rPh>
    <rPh sb="33" eb="35">
      <t>ケイスウ</t>
    </rPh>
    <rPh sb="36" eb="37">
      <t>フク</t>
    </rPh>
    <rPh sb="40" eb="42">
      <t>エンスイ</t>
    </rPh>
    <rPh sb="42" eb="44">
      <t>キョクセン</t>
    </rPh>
    <rPh sb="52" eb="53">
      <t>ジク</t>
    </rPh>
    <rPh sb="54" eb="56">
      <t>チュウシン</t>
    </rPh>
    <phoneticPr fontId="9"/>
  </si>
  <si>
    <r>
      <t>回転させてできる面を</t>
    </r>
    <r>
      <rPr>
        <b/>
        <sz val="10"/>
        <rFont val="ＭＳ Ｐゴシック"/>
        <family val="3"/>
        <charset val="128"/>
      </rPr>
      <t>円錐曲面</t>
    </r>
    <r>
      <rPr>
        <sz val="10"/>
        <rFont val="ＭＳ Ｐゴシック"/>
        <family val="3"/>
        <charset val="128"/>
      </rPr>
      <t>(Conicoid)と呼ぶ。</t>
    </r>
    <phoneticPr fontId="9"/>
  </si>
  <si>
    <t>鏡面(1界面)の場合の近軸計算より、</t>
    <rPh sb="0" eb="2">
      <t>キョウメン</t>
    </rPh>
    <rPh sb="4" eb="6">
      <t>カイメン</t>
    </rPh>
    <rPh sb="8" eb="10">
      <t>バアイ</t>
    </rPh>
    <rPh sb="11" eb="12">
      <t>キン</t>
    </rPh>
    <rPh sb="12" eb="13">
      <t>ジク</t>
    </rPh>
    <rPh sb="13" eb="15">
      <t>ケイサン</t>
    </rPh>
    <phoneticPr fontId="9"/>
  </si>
  <si>
    <t>屈折の場合には反射と異なり、一般の条件ではk1のみで1点に集光することはできない。</t>
    <rPh sb="0" eb="2">
      <t>クッセツ</t>
    </rPh>
    <rPh sb="3" eb="5">
      <t>バアイ</t>
    </rPh>
    <rPh sb="7" eb="9">
      <t>ハンシャ</t>
    </rPh>
    <rPh sb="10" eb="11">
      <t>コト</t>
    </rPh>
    <rPh sb="14" eb="16">
      <t>イッパン</t>
    </rPh>
    <rPh sb="17" eb="19">
      <t>ジョウケン</t>
    </rPh>
    <rPh sb="27" eb="28">
      <t>テン</t>
    </rPh>
    <rPh sb="29" eb="31">
      <t>シュウコウ</t>
    </rPh>
    <phoneticPr fontId="9"/>
  </si>
  <si>
    <t>平行光になる場合に近軸計算で求めたr1=(N1-1)*L1　を用いると</t>
    <rPh sb="9" eb="10">
      <t>キン</t>
    </rPh>
    <rPh sb="10" eb="11">
      <t>ジク</t>
    </rPh>
    <rPh sb="11" eb="13">
      <t>ケイサン</t>
    </rPh>
    <rPh sb="14" eb="15">
      <t>モト</t>
    </rPh>
    <rPh sb="31" eb="32">
      <t>モチ</t>
    </rPh>
    <phoneticPr fontId="9"/>
  </si>
  <si>
    <t>なお、n3≠n1のときには拡大率は光線の高さ(光軸からの距離)y1によって変わる。</t>
    <rPh sb="13" eb="15">
      <t>カクダイ</t>
    </rPh>
    <rPh sb="15" eb="16">
      <t>リツ</t>
    </rPh>
    <rPh sb="17" eb="19">
      <t>コウセン</t>
    </rPh>
    <rPh sb="20" eb="21">
      <t>タカ</t>
    </rPh>
    <rPh sb="23" eb="25">
      <t>コウジク</t>
    </rPh>
    <rPh sb="28" eb="30">
      <t>キョリ</t>
    </rPh>
    <rPh sb="37" eb="38">
      <t>カ</t>
    </rPh>
    <phoneticPr fontId="9"/>
  </si>
  <si>
    <r>
      <t>(5) SACCレンズ　:</t>
    </r>
    <r>
      <rPr>
        <sz val="10"/>
        <rFont val="ＭＳ Ｐゴシック"/>
        <family val="3"/>
        <charset val="128"/>
      </rPr>
      <t>　対称色消し集束円錐曲面レンズ　　[特許出願中]</t>
    </r>
    <phoneticPr fontId="9"/>
  </si>
  <si>
    <r>
      <t>(6) SACC接眼レンズ</t>
    </r>
    <r>
      <rPr>
        <sz val="10"/>
        <rFont val="ＭＳ Ｐゴシック"/>
        <family val="3"/>
        <charset val="128"/>
      </rPr>
      <t>　　[特許出願中]</t>
    </r>
    <rPh sb="8" eb="10">
      <t>セツガン</t>
    </rPh>
    <phoneticPr fontId="9"/>
  </si>
  <si>
    <t>の係数Keに-1/feの式を代入するが、逆算用の式から</t>
    <rPh sb="12" eb="13">
      <t>シキ</t>
    </rPh>
    <rPh sb="14" eb="16">
      <t>ダイニュウ</t>
    </rPh>
    <phoneticPr fontId="9"/>
  </si>
  <si>
    <t>また、最後の界面の円錐係数が通常 k3&lt;-2 の双曲面になるのし対して、初めの二つの円錐係数は通常-1より大きく</t>
    <rPh sb="3" eb="5">
      <t>サイゴ</t>
    </rPh>
    <rPh sb="6" eb="8">
      <t>カイメン</t>
    </rPh>
    <rPh sb="9" eb="11">
      <t>エンスイ</t>
    </rPh>
    <rPh sb="11" eb="13">
      <t>ケイスウ</t>
    </rPh>
    <rPh sb="14" eb="16">
      <t>ツウジョウ</t>
    </rPh>
    <rPh sb="24" eb="25">
      <t>ソウ</t>
    </rPh>
    <rPh sb="25" eb="27">
      <t>キョクメン</t>
    </rPh>
    <rPh sb="32" eb="33">
      <t>タイ</t>
    </rPh>
    <rPh sb="36" eb="37">
      <t>ハジ</t>
    </rPh>
    <rPh sb="39" eb="40">
      <t>フタ</t>
    </rPh>
    <rPh sb="42" eb="44">
      <t>エンスイ</t>
    </rPh>
    <rPh sb="44" eb="46">
      <t>ケイスウ</t>
    </rPh>
    <rPh sb="47" eb="49">
      <t>ツウジョウ</t>
    </rPh>
    <rPh sb="53" eb="54">
      <t>オオ</t>
    </rPh>
    <phoneticPr fontId="9"/>
  </si>
  <si>
    <r>
      <t>このように、いくつかの界面を球面で代用したSACCレンズを対称に配置した場合を、ここでは</t>
    </r>
    <r>
      <rPr>
        <b/>
        <sz val="10"/>
        <rFont val="ＭＳ Ｐゴシック"/>
        <family val="3"/>
        <charset val="128"/>
      </rPr>
      <t>準SACCレンズ</t>
    </r>
    <r>
      <rPr>
        <sz val="10"/>
        <rFont val="ＭＳ Ｐゴシック"/>
        <family val="3"/>
        <charset val="128"/>
      </rPr>
      <t>と呼ぶ。</t>
    </r>
    <rPh sb="11" eb="13">
      <t>カイメン</t>
    </rPh>
    <rPh sb="14" eb="16">
      <t>キュウメン</t>
    </rPh>
    <rPh sb="17" eb="19">
      <t>ダイヨウ</t>
    </rPh>
    <rPh sb="29" eb="31">
      <t>タイショウ</t>
    </rPh>
    <rPh sb="32" eb="34">
      <t>ハイチ</t>
    </rPh>
    <rPh sb="36" eb="38">
      <t>バアイ</t>
    </rPh>
    <rPh sb="44" eb="45">
      <t>ジュン</t>
    </rPh>
    <rPh sb="53" eb="54">
      <t>ヨ</t>
    </rPh>
    <phoneticPr fontId="9"/>
  </si>
  <si>
    <t>となる。N1=n2/n1とすると</t>
    <phoneticPr fontId="9"/>
  </si>
  <si>
    <t>my1=(TAN(Ψy)-TAN(φ1))/(1+TAN(Ψy)*TAN(φ1))</t>
    <phoneticPr fontId="9"/>
  </si>
  <si>
    <t>この光学系を利用し、プラスチックでも色消しレンズが作成できることを示した。[特許出願中]</t>
    <rPh sb="2" eb="5">
      <t>コウガクケイ</t>
    </rPh>
    <rPh sb="6" eb="8">
      <t>リヨウ</t>
    </rPh>
    <rPh sb="18" eb="20">
      <t>イロケ</t>
    </rPh>
    <rPh sb="25" eb="27">
      <t>サクセイ</t>
    </rPh>
    <rPh sb="33" eb="34">
      <t>シメ</t>
    </rPh>
    <phoneticPr fontId="9"/>
  </si>
  <si>
    <t>これを、対称配置にすることでコマ収差と像面湾曲を補正し、非常に集束特性の良いSACCレンズ(※)を開発した。</t>
    <rPh sb="4" eb="6">
      <t>タイショウ</t>
    </rPh>
    <rPh sb="6" eb="8">
      <t>ハイチ</t>
    </rPh>
    <rPh sb="16" eb="18">
      <t>シュウサ</t>
    </rPh>
    <rPh sb="19" eb="23">
      <t>ゾウメンワンキョク</t>
    </rPh>
    <rPh sb="24" eb="26">
      <t>ホセイ</t>
    </rPh>
    <phoneticPr fontId="9"/>
  </si>
  <si>
    <t>ジツ科学株式会社</t>
    <rPh sb="2" eb="4">
      <t>カガク</t>
    </rPh>
    <rPh sb="4" eb="8">
      <t>カブシキガイシャ</t>
    </rPh>
    <phoneticPr fontId="9"/>
  </si>
  <si>
    <t>代表取締役</t>
    <rPh sb="0" eb="2">
      <t>ダイヒョウ</t>
    </rPh>
    <rPh sb="2" eb="5">
      <t>トリシマリヤク</t>
    </rPh>
    <phoneticPr fontId="9"/>
  </si>
  <si>
    <t>　市原 淳</t>
    <rPh sb="1" eb="3">
      <t>イチハラ</t>
    </rPh>
    <rPh sb="4" eb="5">
      <t>ジュン</t>
    </rPh>
    <phoneticPr fontId="9"/>
  </si>
  <si>
    <t>したがって、従来困難とされてきたプラスチックの色消しレンズが可能となる。(温度変化については別に検討が必要)</t>
    <rPh sb="6" eb="8">
      <t>ジュウライ</t>
    </rPh>
    <rPh sb="8" eb="10">
      <t>コンナン</t>
    </rPh>
    <rPh sb="23" eb="25">
      <t>イロケ</t>
    </rPh>
    <rPh sb="30" eb="32">
      <t>カノウ</t>
    </rPh>
    <rPh sb="37" eb="39">
      <t>オンド</t>
    </rPh>
    <rPh sb="39" eb="41">
      <t>ヘンカ</t>
    </rPh>
    <rPh sb="46" eb="47">
      <t>ベツ</t>
    </rPh>
    <rPh sb="48" eb="50">
      <t>ケントウ</t>
    </rPh>
    <rPh sb="51" eb="53">
      <t>ヒツヨウ</t>
    </rPh>
    <phoneticPr fontId="9"/>
  </si>
  <si>
    <t>また、屈折の場合には界面の片側が平行光でなければならないが、レンズ内が平行光であるとは限らないため、平行ビーム</t>
    <rPh sb="3" eb="5">
      <t>クッセツ</t>
    </rPh>
    <rPh sb="6" eb="8">
      <t>バアイ</t>
    </rPh>
    <rPh sb="10" eb="12">
      <t>カイメン</t>
    </rPh>
    <rPh sb="13" eb="15">
      <t>カタガワ</t>
    </rPh>
    <rPh sb="16" eb="18">
      <t>ヘイコウ</t>
    </rPh>
    <rPh sb="18" eb="19">
      <t>コウ</t>
    </rPh>
    <rPh sb="33" eb="34">
      <t>ナイ</t>
    </rPh>
    <rPh sb="35" eb="37">
      <t>ヘイコウ</t>
    </rPh>
    <rPh sb="37" eb="38">
      <t>ヒカリ</t>
    </rPh>
    <rPh sb="43" eb="44">
      <t>カギ</t>
    </rPh>
    <phoneticPr fontId="9"/>
  </si>
  <si>
    <t>公開:　2016-07-28</t>
    <rPh sb="0" eb="2">
      <t>コウカイ</t>
    </rPh>
    <phoneticPr fontId="9"/>
  </si>
  <si>
    <t>作成 2016-07-23 市原 淳</t>
    <rPh sb="0" eb="2">
      <t>サクセイ</t>
    </rPh>
    <rPh sb="14" eb="16">
      <t>イチハラ</t>
    </rPh>
    <rPh sb="17" eb="18">
      <t>ジュン</t>
    </rPh>
    <phoneticPr fontId="9"/>
  </si>
  <si>
    <t>作成 2016-07-24 市原 淳</t>
    <rPh sb="0" eb="2">
      <t>サクセイ</t>
    </rPh>
    <rPh sb="14" eb="16">
      <t>イチハラ</t>
    </rPh>
    <rPh sb="17" eb="18">
      <t>ジュン</t>
    </rPh>
    <phoneticPr fontId="9"/>
  </si>
  <si>
    <t>円錐曲面(回転楕円面や双曲面)を用いて平行光を1点に集束できることを示した。</t>
    <rPh sb="0" eb="2">
      <t>エンスイ</t>
    </rPh>
    <rPh sb="2" eb="4">
      <t>キョクメン</t>
    </rPh>
    <phoneticPr fontId="9"/>
  </si>
  <si>
    <t>円錐曲面を用い、1点に集光する光学系の例(SACCレンズなど)。</t>
    <rPh sb="2" eb="4">
      <t>キョクメン</t>
    </rPh>
    <rPh sb="5" eb="6">
      <t>モチ</t>
    </rPh>
    <rPh sb="15" eb="18">
      <t>コウガクケイ</t>
    </rPh>
    <rPh sb="19" eb="20">
      <t>レイ</t>
    </rPh>
    <phoneticPr fontId="9"/>
  </si>
  <si>
    <r>
      <t>|Δy'/y'|&lt;=1E-15のとき打ち切り</t>
    </r>
    <r>
      <rPr>
        <sz val="10"/>
        <rFont val="ＭＳ Ｐゴシック"/>
        <family val="3"/>
        <charset val="128"/>
      </rPr>
      <t>とする。(桁落ちのため意味がなくなる計算限界(y'[next]=y')</t>
    </r>
    <rPh sb="18" eb="19">
      <t>ウ</t>
    </rPh>
    <rPh sb="20" eb="21">
      <t>キ</t>
    </rPh>
    <phoneticPr fontId="9"/>
  </si>
  <si>
    <t>m1&gt;=m2の場合と、m1&lt;m2の場合で複合の符号が変わってくるが、</t>
    <rPh sb="7" eb="9">
      <t>バアイ</t>
    </rPh>
    <rPh sb="17" eb="19">
      <t>バアイ</t>
    </rPh>
    <rPh sb="20" eb="22">
      <t>フクゴウ</t>
    </rPh>
    <rPh sb="23" eb="25">
      <t>フゴウ</t>
    </rPh>
    <rPh sb="26" eb="27">
      <t>カ</t>
    </rPh>
    <phoneticPr fontId="9"/>
  </si>
  <si>
    <t>となり、レンズの厚さL2によらない非常に簡単な式になる。 また、n3=n1の場合k2=k1となる。</t>
    <rPh sb="8" eb="9">
      <t>アツ</t>
    </rPh>
    <rPh sb="17" eb="19">
      <t>ヒジョウ</t>
    </rPh>
    <rPh sb="20" eb="22">
      <t>カンタン</t>
    </rPh>
    <rPh sb="23" eb="24">
      <t>シキ</t>
    </rPh>
    <phoneticPr fontId="9"/>
  </si>
  <si>
    <t>n1=n4=1,n2=1.5848,n3=1.4906なので　(http://RefractiveIndex.info　Sultanova et.al. 2009)</t>
    <phoneticPr fontId="9"/>
  </si>
  <si>
    <t>となる。k1とk2は楕円面、k3は双曲面を表す。</t>
    <rPh sb="10" eb="12">
      <t>ダエン</t>
    </rPh>
    <rPh sb="12" eb="13">
      <t>メン</t>
    </rPh>
    <rPh sb="17" eb="18">
      <t>ソウ</t>
    </rPh>
    <rPh sb="18" eb="20">
      <t>キョクメン</t>
    </rPh>
    <rPh sb="21" eb="22">
      <t>アラワ</t>
    </rPh>
    <phoneticPr fontId="9"/>
  </si>
  <si>
    <t>y'[next]=y'-Δy'</t>
    <phoneticPr fontId="9"/>
  </si>
  <si>
    <t>z'[next]=mz1/my1*(y'[next]-hy0)+hz0</t>
    <phoneticPr fontId="9"/>
  </si>
  <si>
    <t>z'[next]=z'-Δz'</t>
    <phoneticPr fontId="9"/>
  </si>
  <si>
    <t>y'[next]=my1/mz1*(z'[next]-hz0)+hy0</t>
    <phoneticPr fontId="9"/>
  </si>
  <si>
    <t>2016-07-28</t>
    <phoneticPr fontId="9"/>
  </si>
  <si>
    <t>また、これを近軸計算(技術資料 2016-002 「直線の方程式による近軸光線追跡」参照)と組み合わせて、</t>
    <rPh sb="6" eb="7">
      <t>キン</t>
    </rPh>
    <rPh sb="7" eb="8">
      <t>ジク</t>
    </rPh>
    <rPh sb="8" eb="10">
      <t>ケイサン</t>
    </rPh>
    <rPh sb="46" eb="47">
      <t>ク</t>
    </rPh>
    <rPh sb="48" eb="49">
      <t>ア</t>
    </rPh>
    <phoneticPr fontId="9"/>
  </si>
  <si>
    <t>●　実際の光線追跡プログラムは、技術資料 2016-001 「近軸計算シート」に含まれている。</t>
    <rPh sb="2" eb="4">
      <t>ジッサイ</t>
    </rPh>
    <rPh sb="5" eb="7">
      <t>コウセン</t>
    </rPh>
    <rPh sb="7" eb="9">
      <t>ツイセキ</t>
    </rPh>
    <rPh sb="16" eb="18">
      <t>ギジュツ</t>
    </rPh>
    <rPh sb="18" eb="20">
      <t>シリョウ</t>
    </rPh>
    <rPh sb="31" eb="32">
      <t>キン</t>
    </rPh>
    <rPh sb="32" eb="33">
      <t>ジク</t>
    </rPh>
    <rPh sb="33" eb="35">
      <t>ケイサン</t>
    </rPh>
    <rPh sb="40" eb="41">
      <t>フク</t>
    </rPh>
    <phoneticPr fontId="9"/>
  </si>
  <si>
    <t>速度を優先した実際のプログラムは、技術資料 2016-001 「近軸計算シート」の[マクロ解説]を参照。</t>
    <rPh sb="0" eb="2">
      <t>ソクド</t>
    </rPh>
    <rPh sb="3" eb="5">
      <t>ユウセン</t>
    </rPh>
    <rPh sb="7" eb="9">
      <t>ジッサイ</t>
    </rPh>
    <rPh sb="17" eb="19">
      <t>ギジュツ</t>
    </rPh>
    <rPh sb="19" eb="21">
      <t>シリョウ</t>
    </rPh>
    <rPh sb="32" eb="33">
      <t>キン</t>
    </rPh>
    <rPh sb="33" eb="34">
      <t>ジク</t>
    </rPh>
    <rPh sb="34" eb="36">
      <t>ケイサン</t>
    </rPh>
    <rPh sb="45" eb="47">
      <t>カイセツ</t>
    </rPh>
    <rPh sb="49" eb="51">
      <t>サンショウ</t>
    </rPh>
    <phoneticPr fontId="9"/>
  </si>
  <si>
    <t>近軸計算(技術資料 2016-002 「直線の方程式による近軸光線追跡」参照)と光線追跡の逆算を組み合わせ、像点に</t>
    <rPh sb="0" eb="1">
      <t>キン</t>
    </rPh>
    <rPh sb="1" eb="2">
      <t>ジク</t>
    </rPh>
    <rPh sb="2" eb="4">
      <t>ケイサン</t>
    </rPh>
    <rPh sb="40" eb="42">
      <t>コウセン</t>
    </rPh>
    <rPh sb="42" eb="44">
      <t>ツイセキ</t>
    </rPh>
    <rPh sb="45" eb="47">
      <t>ギャクサン</t>
    </rPh>
    <rPh sb="48" eb="49">
      <t>ク</t>
    </rPh>
    <rPh sb="50" eb="51">
      <t>ア</t>
    </rPh>
    <rPh sb="54" eb="55">
      <t>ゾウ</t>
    </rPh>
    <rPh sb="55" eb="56">
      <t>テン</t>
    </rPh>
    <phoneticPr fontId="9"/>
  </si>
  <si>
    <t>計算例を、技術資料 2016-001 「近軸計算シート」の[反射望遠鏡]に載せている。</t>
    <rPh sb="0" eb="2">
      <t>ケイサン</t>
    </rPh>
    <rPh sb="2" eb="3">
      <t>レイ</t>
    </rPh>
    <rPh sb="5" eb="7">
      <t>ギジュツ</t>
    </rPh>
    <rPh sb="7" eb="9">
      <t>シリョウ</t>
    </rPh>
    <rPh sb="20" eb="21">
      <t>キン</t>
    </rPh>
    <rPh sb="21" eb="22">
      <t>ジク</t>
    </rPh>
    <rPh sb="22" eb="24">
      <t>ケイサン</t>
    </rPh>
    <rPh sb="30" eb="32">
      <t>ハンシャ</t>
    </rPh>
    <rPh sb="32" eb="35">
      <t>ボウエンキョウ</t>
    </rPh>
    <rPh sb="37" eb="38">
      <t>ノ</t>
    </rPh>
    <phoneticPr fontId="9"/>
  </si>
  <si>
    <t>下記に、近軸計算(技術資料 2016-002 「直線の方程式による近軸光線追跡」参照)と組み合わせて計算した集束円錐</t>
    <rPh sb="0" eb="2">
      <t>カキ</t>
    </rPh>
    <rPh sb="44" eb="45">
      <t>ク</t>
    </rPh>
    <rPh sb="46" eb="47">
      <t>ア</t>
    </rPh>
    <rPh sb="50" eb="52">
      <t>ケイサン</t>
    </rPh>
    <rPh sb="54" eb="56">
      <t>シュウソク</t>
    </rPh>
    <phoneticPr fontId="9"/>
  </si>
  <si>
    <t>例を、技術資料 2016-001 「近軸計算シート」の[SACCレンズ]に載せている。</t>
    <rPh sb="3" eb="5">
      <t>ギジュツ</t>
    </rPh>
    <rPh sb="5" eb="7">
      <t>シリョウ</t>
    </rPh>
    <phoneticPr fontId="9"/>
  </si>
  <si>
    <t>SACC接眼について、倍率色収差を表す近似式(技術資料 2016-002 「直線の方程式による近軸光線追跡」参照)の</t>
    <rPh sb="4" eb="6">
      <t>セツガン</t>
    </rPh>
    <rPh sb="11" eb="13">
      <t>バイリツ</t>
    </rPh>
    <rPh sb="13" eb="14">
      <t>イロ</t>
    </rPh>
    <rPh sb="14" eb="16">
      <t>シュウサ</t>
    </rPh>
    <rPh sb="17" eb="18">
      <t>アラワ</t>
    </rPh>
    <rPh sb="19" eb="21">
      <t>キンジ</t>
    </rPh>
    <rPh sb="21" eb="22">
      <t>シキ</t>
    </rPh>
    <rPh sb="23" eb="25">
      <t>ギジュツ</t>
    </rPh>
    <rPh sb="25" eb="27">
      <t>シリョウ</t>
    </rPh>
    <rPh sb="38" eb="40">
      <t>チョクセン</t>
    </rPh>
    <rPh sb="41" eb="44">
      <t>ホウテイシキ</t>
    </rPh>
    <rPh sb="54" eb="56">
      <t>サンショウ</t>
    </rPh>
    <phoneticPr fontId="9"/>
  </si>
  <si>
    <t>準SACCレンズを用いた例を技術資料 2016-001 「近軸計算シート」の[W-準SACC顕微鏡]に揚げている。</t>
    <phoneticPr fontId="9"/>
  </si>
  <si>
    <t>速度を優先した実際のプログラムは、技術資料 2016-001 「近軸計算シート」のマクロ解説を参照。</t>
    <rPh sb="0" eb="2">
      <t>ソクド</t>
    </rPh>
    <rPh sb="3" eb="5">
      <t>ユウセン</t>
    </rPh>
    <rPh sb="7" eb="9">
      <t>ジッサイ</t>
    </rPh>
    <rPh sb="17" eb="19">
      <t>ギジュツ</t>
    </rPh>
    <rPh sb="19" eb="21">
      <t>シリョウ</t>
    </rPh>
    <rPh sb="32" eb="33">
      <t>キン</t>
    </rPh>
    <rPh sb="33" eb="34">
      <t>ジク</t>
    </rPh>
    <rPh sb="34" eb="36">
      <t>ケイサン</t>
    </rPh>
    <rPh sb="44" eb="46">
      <t>カイセツ</t>
    </rPh>
    <rPh sb="47" eb="49">
      <t>サンショウ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</si>
</sst>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mm/dd"/>
    <numFmt numFmtId="177" formatCode="0.00000E+00"/>
    <numFmt numFmtId="178" formatCode="0.0000000000"/>
    <numFmt numFmtId="179" formatCode="0.00000000000000E+00"/>
  </numFmts>
  <fonts count="33">
    <font>
      <sz val="10"/>
      <name val="ＭＳ Ｐゴシック"/>
      <family val="3"/>
      <charset val="128"/>
    </font>
    <font>
      <sz val="10"/>
      <color indexed="12"/>
      <name val="ＭＳ Ｐゴシック"/>
      <family val="3"/>
      <charset val="128"/>
    </font>
    <font>
      <sz val="10"/>
      <color indexed="16"/>
      <name val="ＭＳ Ｐゴシック"/>
      <family val="3"/>
      <charset val="128"/>
    </font>
    <font>
      <sz val="10"/>
      <color indexed="17"/>
      <name val="ＭＳ Ｐゴシック"/>
      <family val="3"/>
      <charset val="128"/>
    </font>
    <font>
      <b/>
      <sz val="10"/>
      <name val="ＭＳ Ｐゴシック"/>
      <family val="3"/>
      <charset val="128"/>
    </font>
    <font>
      <sz val="10"/>
      <color indexed="23"/>
      <name val="ＭＳ Ｐゴシック"/>
      <family val="3"/>
      <charset val="128"/>
    </font>
    <font>
      <sz val="10"/>
      <color indexed="8"/>
      <name val="ＭＳ Ｐゴシック"/>
      <family val="3"/>
      <charset val="128"/>
    </font>
    <font>
      <sz val="10"/>
      <color indexed="55"/>
      <name val="ＭＳ Ｐゴシック"/>
      <family val="3"/>
      <charset val="128"/>
    </font>
    <font>
      <sz val="10"/>
      <color indexed="2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1"/>
      <color rgb="FF3F3F76"/>
      <name val="ＭＳ Ｐゴシック"/>
      <family val="3"/>
      <charset val="128"/>
      <scheme val="minor"/>
    </font>
    <font>
      <sz val="10"/>
      <color rgb="FF0000FF"/>
      <name val="ＭＳ Ｐゴシック"/>
      <family val="3"/>
      <charset val="128"/>
    </font>
    <font>
      <sz val="10"/>
      <color theme="0" tint="-0.34998626667073579"/>
      <name val="ＭＳ Ｐゴシック"/>
      <family val="3"/>
      <charset val="128"/>
    </font>
    <font>
      <sz val="10"/>
      <color theme="0" tint="-0.499984740745262"/>
      <name val="ＭＳ Ｐゴシック"/>
      <family val="3"/>
      <charset val="128"/>
    </font>
    <font>
      <sz val="10"/>
      <color rgb="FFFF0000"/>
      <name val="ＭＳ Ｐゴシック"/>
      <family val="3"/>
      <charset val="128"/>
    </font>
    <font>
      <sz val="10"/>
      <color rgb="FF7030A0"/>
      <name val="ＭＳ Ｐゴシック"/>
      <family val="3"/>
      <charset val="128"/>
    </font>
    <font>
      <sz val="11"/>
      <name val="ＭＳ Ｐゴシック"/>
      <family val="3"/>
      <charset val="128"/>
      <scheme val="minor"/>
    </font>
    <font>
      <sz val="10"/>
      <name val="ＭＳ Ｐゴシック"/>
      <family val="3"/>
      <charset val="128"/>
      <scheme val="minor"/>
    </font>
    <font>
      <sz val="10"/>
      <color rgb="FF800000"/>
      <name val="ＭＳ Ｐゴシック"/>
      <family val="3"/>
      <charset val="128"/>
    </font>
    <font>
      <sz val="10"/>
      <color rgb="FF000000"/>
      <name val="ＭＳ Ｐゴシック"/>
      <family val="3"/>
      <charset val="128"/>
      <scheme val="minor"/>
    </font>
    <font>
      <sz val="10"/>
      <color rgb="FF00B050"/>
      <name val="ＭＳ Ｐゴシック"/>
      <family val="3"/>
      <charset val="128"/>
    </font>
    <font>
      <sz val="10"/>
      <color theme="7" tint="0.39997558519241921"/>
      <name val="ＭＳ Ｐゴシック"/>
      <family val="3"/>
      <charset val="128"/>
    </font>
    <font>
      <sz val="10"/>
      <color rgb="FFFF0000"/>
      <name val="ＭＳ Ｐゴシック"/>
      <family val="3"/>
      <charset val="128"/>
      <scheme val="minor"/>
    </font>
    <font>
      <sz val="10"/>
      <color rgb="FFC00000"/>
      <name val="ＭＳ Ｐゴシック"/>
      <family val="3"/>
      <charset val="128"/>
    </font>
    <font>
      <sz val="10"/>
      <color rgb="FF00B050"/>
      <name val="ＭＳ Ｐゴシック"/>
      <family val="3"/>
      <charset val="128"/>
      <scheme val="minor"/>
    </font>
    <font>
      <sz val="10"/>
      <color rgb="FF0000FF"/>
      <name val="ＭＳ Ｐゴシック"/>
      <family val="3"/>
      <charset val="128"/>
      <scheme val="minor"/>
    </font>
    <font>
      <sz val="10"/>
      <color theme="1"/>
      <name val="ＭＳ Ｐゴシック"/>
      <family val="3"/>
      <charset val="128"/>
    </font>
    <font>
      <sz val="10"/>
      <color theme="9"/>
      <name val="ＭＳ Ｐゴシック"/>
      <family val="3"/>
      <charset val="128"/>
    </font>
    <font>
      <sz val="10"/>
      <color theme="9" tint="-0.499984740745262"/>
      <name val="ＭＳ Ｐゴシック"/>
      <family val="3"/>
      <charset val="128"/>
    </font>
    <font>
      <sz val="9"/>
      <name val="ＭＳ Ｐゴシック"/>
      <family val="3"/>
      <charset val="128"/>
    </font>
    <font>
      <b/>
      <sz val="18"/>
      <name val="ＭＳ Ｐゴシック"/>
      <family val="3"/>
      <charset val="128"/>
    </font>
  </fonts>
  <fills count="5">
    <fill>
      <patternFill patternType="none"/>
    </fill>
    <fill>
      <patternFill patternType="gray125"/>
    </fill>
    <fill>
      <patternFill patternType="solid">
        <fgColor rgb="FFFFCC99"/>
      </patternFill>
    </fill>
    <fill>
      <patternFill patternType="solid">
        <fgColor rgb="FFCCFFCC"/>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rgb="FF7F7F7F"/>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2" fillId="2" borderId="2" applyNumberFormat="0" applyAlignment="0" applyProtection="0">
      <alignment vertical="center"/>
    </xf>
    <xf numFmtId="0" fontId="10" fillId="0" borderId="0"/>
    <xf numFmtId="0" fontId="10" fillId="0" borderId="0"/>
    <xf numFmtId="0" fontId="10" fillId="0" borderId="0"/>
  </cellStyleXfs>
  <cellXfs count="92">
    <xf numFmtId="0" fontId="0" fillId="0" borderId="0" xfId="0"/>
    <xf numFmtId="0" fontId="0" fillId="0" borderId="0" xfId="0" applyFont="1" applyAlignment="1">
      <alignment horizontal="right"/>
    </xf>
    <xf numFmtId="0" fontId="0" fillId="0" borderId="0" xfId="0" applyFont="1" applyAlignment="1">
      <alignment horizontal="center"/>
    </xf>
    <xf numFmtId="0" fontId="1" fillId="0" borderId="0" xfId="0" applyFont="1"/>
    <xf numFmtId="0" fontId="0" fillId="0" borderId="0" xfId="0" applyFont="1"/>
    <xf numFmtId="0" fontId="0" fillId="0" borderId="0" xfId="0" applyFont="1" applyFill="1"/>
    <xf numFmtId="0" fontId="0" fillId="0" borderId="0" xfId="0" applyAlignment="1"/>
    <xf numFmtId="0" fontId="0" fillId="0" borderId="0" xfId="0" applyFont="1" applyAlignment="1"/>
    <xf numFmtId="0" fontId="0" fillId="0" borderId="0" xfId="0" applyFill="1"/>
    <xf numFmtId="0" fontId="4" fillId="0" borderId="0" xfId="0" applyFont="1"/>
    <xf numFmtId="0" fontId="3" fillId="0" borderId="0" xfId="0" applyFont="1"/>
    <xf numFmtId="0" fontId="5" fillId="0" borderId="0" xfId="0" applyFont="1"/>
    <xf numFmtId="0" fontId="0" fillId="0" borderId="0" xfId="0" applyAlignment="1">
      <alignment horizontal="center"/>
    </xf>
    <xf numFmtId="0" fontId="5" fillId="0" borderId="0" xfId="0" applyFont="1" applyAlignment="1"/>
    <xf numFmtId="0" fontId="2" fillId="0" borderId="0" xfId="0" applyFont="1"/>
    <xf numFmtId="0" fontId="7" fillId="0" borderId="0" xfId="0" applyFont="1"/>
    <xf numFmtId="0" fontId="0" fillId="0" borderId="0" xfId="0" applyAlignment="1">
      <alignment horizontal="right"/>
    </xf>
    <xf numFmtId="176" fontId="0" fillId="0" borderId="0" xfId="0" applyNumberFormat="1"/>
    <xf numFmtId="0" fontId="8" fillId="0" borderId="0" xfId="0" applyFont="1"/>
    <xf numFmtId="0" fontId="1" fillId="0" borderId="0" xfId="0" applyFont="1" applyAlignment="1"/>
    <xf numFmtId="0" fontId="0" fillId="0" borderId="0" xfId="0" quotePrefix="1"/>
    <xf numFmtId="0" fontId="13" fillId="0" borderId="0" xfId="0" applyFont="1"/>
    <xf numFmtId="0" fontId="0" fillId="0" borderId="0" xfId="0" applyAlignment="1">
      <alignment horizontal="center" vertical="center"/>
    </xf>
    <xf numFmtId="0" fontId="14" fillId="0" borderId="0" xfId="0" applyFont="1"/>
    <xf numFmtId="0" fontId="0" fillId="0" borderId="0" xfId="0" applyFill="1" applyBorder="1" applyAlignment="1">
      <alignment horizontal="center"/>
    </xf>
    <xf numFmtId="0" fontId="15" fillId="0" borderId="0" xfId="0" applyFont="1"/>
    <xf numFmtId="0" fontId="0" fillId="0" borderId="0" xfId="0" quotePrefix="1" applyFont="1"/>
    <xf numFmtId="178" fontId="0" fillId="0" borderId="0" xfId="0" applyNumberFormat="1"/>
    <xf numFmtId="0" fontId="0" fillId="0" borderId="0" xfId="0" applyFill="1" applyBorder="1"/>
    <xf numFmtId="0" fontId="20" fillId="0" borderId="0" xfId="0" applyFont="1"/>
    <xf numFmtId="0" fontId="4" fillId="0" borderId="0" xfId="0" applyFont="1" applyAlignment="1">
      <alignment horizontal="center"/>
    </xf>
    <xf numFmtId="0" fontId="0" fillId="0" borderId="0" xfId="0" applyNumberFormat="1" applyFont="1"/>
    <xf numFmtId="0" fontId="0" fillId="3" borderId="0" xfId="0" applyFill="1" applyBorder="1" applyAlignment="1">
      <alignment horizontal="center"/>
    </xf>
    <xf numFmtId="0" fontId="0" fillId="3" borderId="0" xfId="0" applyFill="1" applyBorder="1"/>
    <xf numFmtId="177" fontId="0" fillId="0" borderId="0" xfId="0" applyNumberFormat="1" applyFont="1"/>
    <xf numFmtId="179" fontId="0" fillId="0" borderId="0" xfId="0" applyNumberFormat="1"/>
    <xf numFmtId="179" fontId="0" fillId="0" borderId="0" xfId="0" applyNumberFormat="1" applyFont="1"/>
    <xf numFmtId="0" fontId="11" fillId="0" borderId="0" xfId="0" applyFont="1"/>
    <xf numFmtId="0" fontId="17" fillId="0" borderId="0" xfId="0" applyFont="1"/>
    <xf numFmtId="0" fontId="16" fillId="0" borderId="0" xfId="0" applyFont="1"/>
    <xf numFmtId="0" fontId="23" fillId="0" borderId="0" xfId="0" applyFont="1"/>
    <xf numFmtId="0" fontId="22" fillId="0" borderId="0" xfId="0" applyFont="1"/>
    <xf numFmtId="0" fontId="13" fillId="0" borderId="0" xfId="0" applyFont="1" applyFill="1"/>
    <xf numFmtId="0" fontId="0" fillId="0" borderId="0" xfId="0" applyFont="1" applyFill="1" applyAlignment="1"/>
    <xf numFmtId="0" fontId="4" fillId="0" borderId="0" xfId="0" applyFont="1" applyAlignment="1"/>
    <xf numFmtId="0" fontId="22" fillId="0" borderId="0" xfId="0" applyFont="1" applyAlignment="1"/>
    <xf numFmtId="0" fontId="21" fillId="0" borderId="0" xfId="1" applyFont="1" applyFill="1" applyBorder="1" applyAlignment="1">
      <alignment horizontal="center"/>
    </xf>
    <xf numFmtId="0" fontId="13" fillId="0" borderId="0" xfId="0" applyFont="1" applyAlignment="1"/>
    <xf numFmtId="0" fontId="21" fillId="0" borderId="0" xfId="1" applyFont="1" applyFill="1" applyBorder="1" applyAlignment="1"/>
    <xf numFmtId="0" fontId="24" fillId="0" borderId="0" xfId="1" applyFont="1" applyFill="1" applyBorder="1" applyAlignment="1">
      <alignment horizontal="center"/>
    </xf>
    <xf numFmtId="0" fontId="25" fillId="0" borderId="0" xfId="0" applyFont="1"/>
    <xf numFmtId="0" fontId="13" fillId="0" borderId="0" xfId="0" quotePrefix="1" applyFont="1"/>
    <xf numFmtId="0" fontId="26" fillId="0" borderId="0" xfId="1" applyFont="1" applyFill="1" applyBorder="1" applyAlignment="1">
      <alignment horizontal="center"/>
    </xf>
    <xf numFmtId="0" fontId="27" fillId="0" borderId="0" xfId="1" applyFont="1" applyFill="1" applyBorder="1" applyAlignment="1">
      <alignment horizontal="center"/>
    </xf>
    <xf numFmtId="0" fontId="13" fillId="0" borderId="0" xfId="0" applyFont="1" applyAlignment="1">
      <alignment horizontal="center"/>
    </xf>
    <xf numFmtId="0" fontId="28" fillId="0" borderId="0" xfId="0" quotePrefix="1" applyFont="1"/>
    <xf numFmtId="0" fontId="29" fillId="0" borderId="0" xfId="0" applyFont="1"/>
    <xf numFmtId="0" fontId="30" fillId="0" borderId="0" xfId="0" applyFont="1"/>
    <xf numFmtId="0" fontId="30" fillId="0" borderId="0" xfId="0" applyFont="1" applyAlignment="1"/>
    <xf numFmtId="0" fontId="0" fillId="0" borderId="0" xfId="0" applyFont="1" applyFill="1" applyAlignment="1">
      <alignment horizontal="center"/>
    </xf>
    <xf numFmtId="0" fontId="31" fillId="0" borderId="0" xfId="0" applyFont="1"/>
    <xf numFmtId="0" fontId="32" fillId="0" borderId="0" xfId="0" applyFont="1"/>
    <xf numFmtId="0" fontId="0" fillId="0" borderId="3" xfId="0" applyBorder="1"/>
    <xf numFmtId="0" fontId="19" fillId="2" borderId="2" xfId="1" applyNumberFormat="1" applyFont="1" applyAlignment="1">
      <alignment horizontal="center"/>
    </xf>
    <xf numFmtId="0" fontId="19" fillId="0" borderId="0" xfId="1" applyNumberFormat="1" applyFont="1" applyFill="1" applyBorder="1" applyAlignment="1">
      <alignment horizontal="center"/>
    </xf>
    <xf numFmtId="0" fontId="0" fillId="0" borderId="0" xfId="0" applyBorder="1"/>
    <xf numFmtId="0" fontId="31" fillId="0" borderId="0" xfId="0" applyFont="1" applyAlignment="1">
      <alignment horizontal="right"/>
    </xf>
    <xf numFmtId="0" fontId="0" fillId="0" borderId="0" xfId="0" applyNumberFormat="1" applyAlignment="1">
      <alignment horizontal="center"/>
    </xf>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0" xfId="0" applyFill="1" applyBorder="1"/>
    <xf numFmtId="0" fontId="0" fillId="4" borderId="8" xfId="0" applyFill="1" applyBorder="1"/>
    <xf numFmtId="0" fontId="0" fillId="4" borderId="0" xfId="0" applyFont="1" applyFill="1" applyBorder="1" applyAlignment="1">
      <alignment horizontal="center"/>
    </xf>
    <xf numFmtId="177" fontId="0" fillId="4" borderId="0" xfId="0" applyNumberFormat="1" applyFont="1" applyFill="1" applyBorder="1"/>
    <xf numFmtId="0" fontId="0" fillId="4" borderId="0" xfId="0" applyFont="1" applyFill="1" applyBorder="1"/>
    <xf numFmtId="0" fontId="0" fillId="4" borderId="7" xfId="0" applyFont="1" applyFill="1" applyBorder="1"/>
    <xf numFmtId="0" fontId="0" fillId="4" borderId="9" xfId="0" applyFill="1" applyBorder="1"/>
    <xf numFmtId="0" fontId="0" fillId="4" borderId="10" xfId="0" applyFill="1" applyBorder="1"/>
    <xf numFmtId="0" fontId="0" fillId="4" borderId="10" xfId="0" applyFont="1" applyFill="1" applyBorder="1"/>
    <xf numFmtId="0" fontId="0" fillId="4" borderId="11" xfId="0" applyFill="1" applyBorder="1"/>
    <xf numFmtId="0" fontId="0" fillId="0" borderId="0" xfId="0" quotePrefix="1" applyNumberFormat="1" applyAlignment="1"/>
    <xf numFmtId="0" fontId="22" fillId="0" borderId="0" xfId="0" quotePrefix="1" applyFont="1"/>
    <xf numFmtId="0" fontId="18" fillId="2" borderId="2" xfId="1" applyFont="1" applyAlignment="1" applyProtection="1">
      <protection locked="0"/>
    </xf>
    <xf numFmtId="0" fontId="21" fillId="2" borderId="1" xfId="1" applyFont="1" applyBorder="1" applyAlignment="1" applyProtection="1">
      <alignment horizontal="center"/>
      <protection locked="0"/>
    </xf>
    <xf numFmtId="0" fontId="27" fillId="2" borderId="1" xfId="1" applyFont="1" applyBorder="1" applyAlignment="1" applyProtection="1">
      <alignment horizontal="center"/>
      <protection locked="0"/>
    </xf>
    <xf numFmtId="0" fontId="19" fillId="2" borderId="1" xfId="1" applyFont="1" applyBorder="1" applyAlignment="1" applyProtection="1">
      <alignment horizontal="center"/>
      <protection locked="0"/>
    </xf>
    <xf numFmtId="0" fontId="18" fillId="2" borderId="2" xfId="1" applyNumberFormat="1" applyFont="1" applyAlignment="1" applyProtection="1">
      <protection locked="0"/>
    </xf>
    <xf numFmtId="0" fontId="31" fillId="0" borderId="0" xfId="0" applyFont="1" applyAlignment="1">
      <alignment horizontal="right"/>
    </xf>
    <xf numFmtId="0" fontId="0" fillId="0" borderId="0" xfId="0" applyAlignment="1"/>
    <xf numFmtId="0" fontId="0" fillId="0" borderId="0" xfId="0" applyProtection="1">
      <protection locked="0"/>
    </xf>
  </cellXfs>
  <cellStyles count="5">
    <cellStyle name="入力" xfId="1" builtinId="20"/>
    <cellStyle name="標準" xfId="0" builtinId="0"/>
    <cellStyle name="標準 2" xfId="2"/>
    <cellStyle name="標準 2 2" xfId="3"/>
    <cellStyle name="標準 2 3"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5E11A6"/>
      <rgbColor rgb="00FF8080"/>
      <rgbColor rgb="000066CC"/>
      <rgbColor rgb="00B3B3B3"/>
      <rgbColor rgb="00000080"/>
      <rgbColor rgb="00FF00FF"/>
      <rgbColor rgb="00E6FF00"/>
      <rgbColor rgb="0000FFFF"/>
      <rgbColor rgb="00800080"/>
      <rgbColor rgb="00800000"/>
      <rgbColor rgb="00008080"/>
      <rgbColor rgb="000000FF"/>
      <rgbColor rgb="0000CCFF"/>
      <rgbColor rgb="00CCFFFF"/>
      <rgbColor rgb="00FFFF66"/>
      <rgbColor rgb="00FFFF99"/>
      <rgbColor rgb="0099CCFF"/>
      <rgbColor rgb="00FF99CC"/>
      <rgbColor rgb="00CC99FF"/>
      <rgbColor rgb="00FFCC99"/>
      <rgbColor rgb="003366FF"/>
      <rgbColor rgb="0033CCCC"/>
      <rgbColor rgb="0099CC00"/>
      <rgbColor rgb="00FFCC00"/>
      <rgbColor rgb="00FF950E"/>
      <rgbColor rgb="00FF6600"/>
      <rgbColor rgb="00666699"/>
      <rgbColor rgb="00999999"/>
      <rgbColor rgb="00003366"/>
      <rgbColor rgb="00339966"/>
      <rgbColor rgb="00003300"/>
      <rgbColor rgb="00333300"/>
      <rgbColor rgb="00993300"/>
      <rgbColor rgb="00993366"/>
      <rgbColor rgb="00333399"/>
      <rgbColor rgb="00333333"/>
    </indexedColors>
    <mruColors>
      <color rgb="FF0000FF"/>
      <color rgb="FFFFFFCC"/>
      <color rgb="FF800000"/>
      <color rgb="FFFF99CC"/>
      <color rgb="FFFFCCFF"/>
      <color rgb="FF66CCFF"/>
      <color rgb="FF3399FF"/>
      <color rgb="FFFF6699"/>
      <color rgb="FFFF6600"/>
      <color rgb="FF33CC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2</xdr:col>
      <xdr:colOff>415798</xdr:colOff>
      <xdr:row>2</xdr:row>
      <xdr:rowOff>76152</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28575"/>
          <a:ext cx="1015873" cy="3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790575</xdr:colOff>
      <xdr:row>137</xdr:row>
      <xdr:rowOff>95248</xdr:rowOff>
    </xdr:from>
    <xdr:to>
      <xdr:col>10</xdr:col>
      <xdr:colOff>247650</xdr:colOff>
      <xdr:row>154</xdr:row>
      <xdr:rowOff>133350</xdr:rowOff>
    </xdr:to>
    <xdr:grpSp>
      <xdr:nvGrpSpPr>
        <xdr:cNvPr id="21" name="グループ化 20"/>
        <xdr:cNvGrpSpPr/>
      </xdr:nvGrpSpPr>
      <xdr:grpSpPr>
        <a:xfrm>
          <a:off x="6610350" y="22278973"/>
          <a:ext cx="314325" cy="2790827"/>
          <a:chOff x="6248400" y="22278974"/>
          <a:chExt cx="314325" cy="2676525"/>
        </a:xfrm>
      </xdr:grpSpPr>
      <xdr:sp macro="" textlink="">
        <xdr:nvSpPr>
          <xdr:cNvPr id="1157285" name="Line 48"/>
          <xdr:cNvSpPr>
            <a:spLocks noChangeShapeType="1"/>
          </xdr:cNvSpPr>
        </xdr:nvSpPr>
        <xdr:spPr bwMode="auto">
          <a:xfrm>
            <a:off x="6248400" y="24936450"/>
            <a:ext cx="304800" cy="0"/>
          </a:xfrm>
          <a:prstGeom prst="line">
            <a:avLst/>
          </a:prstGeom>
          <a:noFill/>
          <a:ln w="360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86" name="Line 49"/>
          <xdr:cNvSpPr>
            <a:spLocks noChangeShapeType="1"/>
          </xdr:cNvSpPr>
        </xdr:nvSpPr>
        <xdr:spPr bwMode="auto">
          <a:xfrm flipV="1">
            <a:off x="6553200" y="22278974"/>
            <a:ext cx="0" cy="2676525"/>
          </a:xfrm>
          <a:prstGeom prst="line">
            <a:avLst/>
          </a:prstGeom>
          <a:noFill/>
          <a:ln w="360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87" name="Line 50"/>
          <xdr:cNvSpPr>
            <a:spLocks noChangeShapeType="1"/>
          </xdr:cNvSpPr>
        </xdr:nvSpPr>
        <xdr:spPr bwMode="auto">
          <a:xfrm flipH="1">
            <a:off x="6286500" y="22298025"/>
            <a:ext cx="276225" cy="0"/>
          </a:xfrm>
          <a:prstGeom prst="line">
            <a:avLst/>
          </a:prstGeom>
          <a:noFill/>
          <a:ln w="3600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12</xdr:col>
      <xdr:colOff>390525</xdr:colOff>
      <xdr:row>158</xdr:row>
      <xdr:rowOff>9525</xdr:rowOff>
    </xdr:from>
    <xdr:to>
      <xdr:col>12</xdr:col>
      <xdr:colOff>495300</xdr:colOff>
      <xdr:row>159</xdr:row>
      <xdr:rowOff>0</xdr:rowOff>
    </xdr:to>
    <xdr:cxnSp macro="">
      <xdr:nvCxnSpPr>
        <xdr:cNvPr id="1157407" name="直線矢印コネクタ 2"/>
        <xdr:cNvCxnSpPr>
          <a:cxnSpLocks noChangeShapeType="1"/>
        </xdr:cNvCxnSpPr>
      </xdr:nvCxnSpPr>
      <xdr:spPr bwMode="auto">
        <a:xfrm flipH="1">
          <a:off x="24822150" y="22193250"/>
          <a:ext cx="104775" cy="15240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609601</xdr:colOff>
      <xdr:row>136</xdr:row>
      <xdr:rowOff>9525</xdr:rowOff>
    </xdr:from>
    <xdr:to>
      <xdr:col>21</xdr:col>
      <xdr:colOff>438150</xdr:colOff>
      <xdr:row>158</xdr:row>
      <xdr:rowOff>138113</xdr:rowOff>
    </xdr:to>
    <xdr:grpSp>
      <xdr:nvGrpSpPr>
        <xdr:cNvPr id="20" name="グループ化 19"/>
        <xdr:cNvGrpSpPr/>
      </xdr:nvGrpSpPr>
      <xdr:grpSpPr>
        <a:xfrm>
          <a:off x="8724901" y="22031325"/>
          <a:ext cx="7543799" cy="3690938"/>
          <a:chOff x="10448926" y="24041100"/>
          <a:chExt cx="7543799" cy="3690938"/>
        </a:xfrm>
      </xdr:grpSpPr>
      <xdr:sp macro="" textlink="">
        <xdr:nvSpPr>
          <xdr:cNvPr id="6" name="円弧 5"/>
          <xdr:cNvSpPr/>
        </xdr:nvSpPr>
        <xdr:spPr bwMode="auto">
          <a:xfrm rot="16200000">
            <a:off x="11534777" y="24450675"/>
            <a:ext cx="3276600" cy="3286125"/>
          </a:xfrm>
          <a:prstGeom prst="arc">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endParaRPr lang="ja-JP" altLang="en-US"/>
          </a:p>
        </xdr:txBody>
      </xdr:sp>
      <xdr:sp macro="" textlink="">
        <xdr:nvSpPr>
          <xdr:cNvPr id="173" name="円弧 172"/>
          <xdr:cNvSpPr/>
        </xdr:nvSpPr>
        <xdr:spPr bwMode="auto">
          <a:xfrm rot="16200000">
            <a:off x="13130214" y="22855238"/>
            <a:ext cx="3276600" cy="6448423"/>
          </a:xfrm>
          <a:prstGeom prst="arc">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endParaRPr lang="ja-JP" altLang="en-US"/>
          </a:p>
        </xdr:txBody>
      </xdr:sp>
      <xdr:grpSp>
        <xdr:nvGrpSpPr>
          <xdr:cNvPr id="3" name="グループ化 2"/>
          <xdr:cNvGrpSpPr/>
        </xdr:nvGrpSpPr>
        <xdr:grpSpPr>
          <a:xfrm>
            <a:off x="10448926" y="24041100"/>
            <a:ext cx="5476873" cy="1990725"/>
            <a:chOff x="10677526" y="28251150"/>
            <a:chExt cx="5476873" cy="1990725"/>
          </a:xfrm>
        </xdr:grpSpPr>
        <xdr:cxnSp macro="">
          <xdr:nvCxnSpPr>
            <xdr:cNvPr id="1157231" name="直線コネクタ 3"/>
            <xdr:cNvCxnSpPr>
              <a:cxnSpLocks noChangeShapeType="1"/>
            </xdr:cNvCxnSpPr>
          </xdr:nvCxnSpPr>
          <xdr:spPr bwMode="auto">
            <a:xfrm flipV="1">
              <a:off x="11449050" y="28870275"/>
              <a:ext cx="1114425" cy="1304925"/>
            </a:xfrm>
            <a:prstGeom prst="line">
              <a:avLst/>
            </a:prstGeom>
            <a:noFill/>
            <a:ln w="9525"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157233" name="直線コネクタ 174"/>
            <xdr:cNvCxnSpPr>
              <a:cxnSpLocks noChangeShapeType="1"/>
            </xdr:cNvCxnSpPr>
          </xdr:nvCxnSpPr>
          <xdr:spPr bwMode="auto">
            <a:xfrm flipV="1">
              <a:off x="11582400" y="28851225"/>
              <a:ext cx="1123950" cy="1304925"/>
            </a:xfrm>
            <a:prstGeom prst="line">
              <a:avLst/>
            </a:prstGeom>
            <a:noFill/>
            <a:ln w="9525" algn="ctr">
              <a:solidFill>
                <a:srgbClr val="7F7F7F"/>
              </a:solidFill>
              <a:prstDash val="sys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157235" name="正方形/長方形 8"/>
            <xdr:cNvSpPr>
              <a:spLocks noChangeArrowheads="1"/>
            </xdr:cNvSpPr>
          </xdr:nvSpPr>
          <xdr:spPr bwMode="auto">
            <a:xfrm>
              <a:off x="11801475" y="28251150"/>
              <a:ext cx="3762375" cy="94297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xnSp macro="">
          <xdr:nvCxnSpPr>
            <xdr:cNvPr id="1157399" name="直線コネクタ 7"/>
            <xdr:cNvCxnSpPr>
              <a:cxnSpLocks noChangeShapeType="1"/>
            </xdr:cNvCxnSpPr>
          </xdr:nvCxnSpPr>
          <xdr:spPr bwMode="auto">
            <a:xfrm>
              <a:off x="11753850" y="29622750"/>
              <a:ext cx="314325" cy="0"/>
            </a:xfrm>
            <a:prstGeom prst="line">
              <a:avLst/>
            </a:prstGeom>
            <a:noFill/>
            <a:ln w="9525" algn="ctr">
              <a:solidFill>
                <a:srgbClr val="7F7F7F"/>
              </a:solidFill>
              <a:prstDash val="sys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0" name="テキスト ボックス 9"/>
            <xdr:cNvSpPr txBox="1"/>
          </xdr:nvSpPr>
          <xdr:spPr>
            <a:xfrm>
              <a:off x="10925174" y="28746450"/>
              <a:ext cx="522922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m1=1/(df(y')/dy) </a:t>
              </a:r>
              <a:r>
                <a:rPr kumimoji="1" lang="ja-JP" altLang="en-US" sz="1100"/>
                <a:t>のときエラーとなるが、通常のレンズ曲線であれば交点がない。</a:t>
              </a:r>
            </a:p>
          </xdr:txBody>
        </xdr:sp>
        <xdr:cxnSp macro="">
          <xdr:nvCxnSpPr>
            <xdr:cNvPr id="1157401" name="直線コネクタ 11"/>
            <xdr:cNvCxnSpPr>
              <a:cxnSpLocks noChangeShapeType="1"/>
            </xdr:cNvCxnSpPr>
          </xdr:nvCxnSpPr>
          <xdr:spPr bwMode="auto">
            <a:xfrm flipH="1" flipV="1">
              <a:off x="11649075" y="29375100"/>
              <a:ext cx="361950" cy="476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157402" name="直線コネクタ 13"/>
            <xdr:cNvCxnSpPr>
              <a:cxnSpLocks noChangeShapeType="1"/>
            </xdr:cNvCxnSpPr>
          </xdr:nvCxnSpPr>
          <xdr:spPr bwMode="auto">
            <a:xfrm>
              <a:off x="12372975" y="29365575"/>
              <a:ext cx="438150" cy="2381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5" name="テキスト ボックス 14"/>
            <xdr:cNvSpPr txBox="1"/>
          </xdr:nvSpPr>
          <xdr:spPr>
            <a:xfrm>
              <a:off x="11210925" y="29241749"/>
              <a:ext cx="4667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g(y)</a:t>
              </a:r>
              <a:endParaRPr kumimoji="1" lang="ja-JP" altLang="en-US" sz="1100"/>
            </a:p>
          </xdr:txBody>
        </xdr:sp>
        <xdr:sp macro="" textlink="">
          <xdr:nvSpPr>
            <xdr:cNvPr id="185" name="テキスト ボックス 184"/>
            <xdr:cNvSpPr txBox="1"/>
          </xdr:nvSpPr>
          <xdr:spPr>
            <a:xfrm>
              <a:off x="12830175" y="29575125"/>
              <a:ext cx="4667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f(y)</a:t>
              </a:r>
              <a:endParaRPr kumimoji="1" lang="ja-JP" altLang="en-US" sz="1100"/>
            </a:p>
          </xdr:txBody>
        </xdr:sp>
        <xdr:cxnSp macro="">
          <xdr:nvCxnSpPr>
            <xdr:cNvPr id="1157405" name="直線矢印コネクタ 16"/>
            <xdr:cNvCxnSpPr>
              <a:cxnSpLocks noChangeShapeType="1"/>
            </xdr:cNvCxnSpPr>
          </xdr:nvCxnSpPr>
          <xdr:spPr bwMode="auto">
            <a:xfrm flipH="1">
              <a:off x="11401425" y="29622750"/>
              <a:ext cx="352425" cy="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89" name="テキスト ボックス 188"/>
            <xdr:cNvSpPr txBox="1"/>
          </xdr:nvSpPr>
          <xdr:spPr>
            <a:xfrm>
              <a:off x="11191876" y="29508450"/>
              <a:ext cx="30480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y'</a:t>
              </a:r>
              <a:endParaRPr kumimoji="1" lang="ja-JP" altLang="en-US" sz="1100"/>
            </a:p>
          </xdr:txBody>
        </xdr:sp>
        <xdr:sp macro="" textlink="">
          <xdr:nvSpPr>
            <xdr:cNvPr id="190" name="テキスト ボックス 189"/>
            <xdr:cNvSpPr txBox="1"/>
          </xdr:nvSpPr>
          <xdr:spPr>
            <a:xfrm>
              <a:off x="11877675" y="29984700"/>
              <a:ext cx="125730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傾き</a:t>
              </a:r>
              <a:r>
                <a:rPr kumimoji="1" lang="en-US" altLang="ja-JP" sz="1100"/>
                <a:t>1/(f(y')/dy)</a:t>
              </a:r>
            </a:p>
            <a:p>
              <a:endParaRPr kumimoji="1" lang="ja-JP" altLang="en-US" sz="1100"/>
            </a:p>
          </xdr:txBody>
        </xdr:sp>
        <xdr:sp macro="" textlink="">
          <xdr:nvSpPr>
            <xdr:cNvPr id="191" name="テキスト ボックス 190"/>
            <xdr:cNvSpPr txBox="1"/>
          </xdr:nvSpPr>
          <xdr:spPr>
            <a:xfrm>
              <a:off x="10677526" y="29889450"/>
              <a:ext cx="80010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傾き</a:t>
              </a:r>
              <a:r>
                <a:rPr kumimoji="1" lang="en-US" altLang="ja-JP" sz="1100"/>
                <a:t>m1</a:t>
              </a:r>
            </a:p>
            <a:p>
              <a:endParaRPr kumimoji="1" lang="ja-JP" altLang="en-US" sz="1100"/>
            </a:p>
          </xdr:txBody>
        </xdr:sp>
        <xdr:cxnSp macro="">
          <xdr:nvCxnSpPr>
            <xdr:cNvPr id="1157420" name="直線コネクタ 2"/>
            <xdr:cNvCxnSpPr>
              <a:cxnSpLocks noChangeShapeType="1"/>
            </xdr:cNvCxnSpPr>
          </xdr:nvCxnSpPr>
          <xdr:spPr bwMode="auto">
            <a:xfrm>
              <a:off x="11325225" y="29984700"/>
              <a:ext cx="27622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157421" name="直線コネクタ 4"/>
            <xdr:cNvCxnSpPr>
              <a:cxnSpLocks noChangeShapeType="1"/>
              <a:stCxn id="190" idx="1"/>
            </xdr:cNvCxnSpPr>
          </xdr:nvCxnSpPr>
          <xdr:spPr bwMode="auto">
            <a:xfrm flipH="1" flipV="1">
              <a:off x="11687175" y="30032325"/>
              <a:ext cx="190500" cy="857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clientData/>
  </xdr:twoCellAnchor>
  <xdr:twoCellAnchor>
    <xdr:from>
      <xdr:col>15</xdr:col>
      <xdr:colOff>47625</xdr:colOff>
      <xdr:row>187</xdr:row>
      <xdr:rowOff>76200</xdr:rowOff>
    </xdr:from>
    <xdr:to>
      <xdr:col>17</xdr:col>
      <xdr:colOff>304800</xdr:colOff>
      <xdr:row>192</xdr:row>
      <xdr:rowOff>95250</xdr:rowOff>
    </xdr:to>
    <xdr:grpSp>
      <xdr:nvGrpSpPr>
        <xdr:cNvPr id="19" name="グループ化 18"/>
        <xdr:cNvGrpSpPr/>
      </xdr:nvGrpSpPr>
      <xdr:grpSpPr>
        <a:xfrm>
          <a:off x="10734675" y="30356175"/>
          <a:ext cx="1971675" cy="828675"/>
          <a:chOff x="14106525" y="26708100"/>
          <a:chExt cx="1971675" cy="828675"/>
        </a:xfrm>
      </xdr:grpSpPr>
      <xdr:grpSp>
        <xdr:nvGrpSpPr>
          <xdr:cNvPr id="4" name="グループ化 3"/>
          <xdr:cNvGrpSpPr/>
        </xdr:nvGrpSpPr>
        <xdr:grpSpPr>
          <a:xfrm>
            <a:off x="14106525" y="26708100"/>
            <a:ext cx="1743075" cy="685800"/>
            <a:chOff x="14306550" y="31403925"/>
            <a:chExt cx="1743075" cy="685800"/>
          </a:xfrm>
        </xdr:grpSpPr>
        <xdr:sp macro="" textlink="">
          <xdr:nvSpPr>
            <xdr:cNvPr id="1157271" name="Line 35"/>
            <xdr:cNvSpPr>
              <a:spLocks noChangeShapeType="1"/>
            </xdr:cNvSpPr>
          </xdr:nvSpPr>
          <xdr:spPr bwMode="auto">
            <a:xfrm>
              <a:off x="14306550" y="32032575"/>
              <a:ext cx="1733550" cy="0"/>
            </a:xfrm>
            <a:prstGeom prst="line">
              <a:avLst/>
            </a:prstGeom>
            <a:noFill/>
            <a:ln w="936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72" name="Line 36"/>
            <xdr:cNvSpPr>
              <a:spLocks noChangeShapeType="1"/>
            </xdr:cNvSpPr>
          </xdr:nvSpPr>
          <xdr:spPr bwMode="auto">
            <a:xfrm flipV="1">
              <a:off x="14335125" y="31403925"/>
              <a:ext cx="1714500" cy="628650"/>
            </a:xfrm>
            <a:prstGeom prst="line">
              <a:avLst/>
            </a:prstGeom>
            <a:noFill/>
            <a:ln w="936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73" name="Line 37"/>
            <xdr:cNvSpPr>
              <a:spLocks noChangeShapeType="1"/>
            </xdr:cNvSpPr>
          </xdr:nvSpPr>
          <xdr:spPr bwMode="auto">
            <a:xfrm>
              <a:off x="16049625" y="31403925"/>
              <a:ext cx="0" cy="628650"/>
            </a:xfrm>
            <a:prstGeom prst="line">
              <a:avLst/>
            </a:prstGeom>
            <a:noFill/>
            <a:ln w="936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74" name="AutoShape 38"/>
            <xdr:cNvSpPr>
              <a:spLocks/>
            </xdr:cNvSpPr>
          </xdr:nvSpPr>
          <xdr:spPr bwMode="auto">
            <a:xfrm>
              <a:off x="14878050" y="31851600"/>
              <a:ext cx="57150" cy="161925"/>
            </a:xfrm>
            <a:custGeom>
              <a:avLst/>
              <a:gdLst>
                <a:gd name="T0" fmla="*/ 0 w 134"/>
                <a:gd name="T1" fmla="*/ 0 h 480"/>
                <a:gd name="T2" fmla="*/ 2147483647 w 134"/>
                <a:gd name="T3" fmla="*/ 2147483647 h 480"/>
                <a:gd name="T4" fmla="*/ 2147483647 w 134"/>
                <a:gd name="T5" fmla="*/ 2147483647 h 480"/>
                <a:gd name="T6" fmla="*/ 0 60000 65536"/>
                <a:gd name="T7" fmla="*/ 0 60000 65536"/>
                <a:gd name="T8" fmla="*/ 0 60000 65536"/>
              </a:gdLst>
              <a:ahLst/>
              <a:cxnLst>
                <a:cxn ang="T6">
                  <a:pos x="T0" y="T1"/>
                </a:cxn>
                <a:cxn ang="T7">
                  <a:pos x="T2" y="T3"/>
                </a:cxn>
                <a:cxn ang="T8">
                  <a:pos x="T4" y="T5"/>
                </a:cxn>
              </a:cxnLst>
              <a:rect l="0" t="0" r="r" b="b"/>
              <a:pathLst>
                <a:path w="134" h="480">
                  <a:moveTo>
                    <a:pt x="0" y="0"/>
                  </a:moveTo>
                  <a:lnTo>
                    <a:pt x="133" y="266"/>
                  </a:lnTo>
                  <a:lnTo>
                    <a:pt x="133" y="479"/>
                  </a:lnTo>
                </a:path>
              </a:pathLst>
            </a:custGeom>
            <a:noFill/>
            <a:ln w="9360" cap="flat">
              <a:solidFill>
                <a:srgbClr val="808080"/>
              </a:solidFill>
              <a:round/>
              <a:headEnd type="triangle" w="med" len="me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280" name="Text 39"/>
            <xdr:cNvSpPr txBox="1">
              <a:spLocks noChangeArrowheads="1"/>
            </xdr:cNvSpPr>
          </xdr:nvSpPr>
          <xdr:spPr bwMode="auto">
            <a:xfrm>
              <a:off x="14992350" y="31832550"/>
              <a:ext cx="4857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θ</a:t>
              </a:r>
            </a:p>
          </xdr:txBody>
        </xdr:sp>
      </xdr:grpSp>
      <xdr:sp macro="" textlink="">
        <xdr:nvSpPr>
          <xdr:cNvPr id="18" name="テキスト ボックス 17"/>
          <xdr:cNvSpPr txBox="1"/>
        </xdr:nvSpPr>
        <xdr:spPr>
          <a:xfrm>
            <a:off x="14878050" y="26736674"/>
            <a:ext cx="2476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a:t>
            </a:r>
            <a:endParaRPr kumimoji="1" lang="ja-JP" altLang="en-US" sz="1100"/>
          </a:p>
        </xdr:txBody>
      </xdr:sp>
      <xdr:sp macro="" textlink="">
        <xdr:nvSpPr>
          <xdr:cNvPr id="243" name="テキスト ボックス 242"/>
          <xdr:cNvSpPr txBox="1"/>
        </xdr:nvSpPr>
        <xdr:spPr>
          <a:xfrm>
            <a:off x="15830550" y="26879550"/>
            <a:ext cx="2476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y</a:t>
            </a:r>
            <a:endParaRPr kumimoji="1" lang="ja-JP" altLang="en-US" sz="1100"/>
          </a:p>
        </xdr:txBody>
      </xdr:sp>
      <xdr:sp macro="" textlink="">
        <xdr:nvSpPr>
          <xdr:cNvPr id="244" name="テキスト ボックス 243"/>
          <xdr:cNvSpPr txBox="1"/>
        </xdr:nvSpPr>
        <xdr:spPr>
          <a:xfrm>
            <a:off x="14982825" y="27298650"/>
            <a:ext cx="2476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x</a:t>
            </a:r>
          </a:p>
        </xdr:txBody>
      </xdr:sp>
    </xdr:grpSp>
    <xdr:clientData/>
  </xdr:twoCellAnchor>
  <xdr:twoCellAnchor>
    <xdr:from>
      <xdr:col>11</xdr:col>
      <xdr:colOff>66675</xdr:colOff>
      <xdr:row>70</xdr:row>
      <xdr:rowOff>152400</xdr:rowOff>
    </xdr:from>
    <xdr:to>
      <xdr:col>20</xdr:col>
      <xdr:colOff>733425</xdr:colOff>
      <xdr:row>103</xdr:row>
      <xdr:rowOff>85725</xdr:rowOff>
    </xdr:to>
    <xdr:grpSp>
      <xdr:nvGrpSpPr>
        <xdr:cNvPr id="23" name="グループ化 22"/>
        <xdr:cNvGrpSpPr/>
      </xdr:nvGrpSpPr>
      <xdr:grpSpPr>
        <a:xfrm>
          <a:off x="7324725" y="11487150"/>
          <a:ext cx="8382000" cy="5276850"/>
          <a:chOff x="7324725" y="11487150"/>
          <a:chExt cx="8382000" cy="5276850"/>
        </a:xfrm>
      </xdr:grpSpPr>
      <xdr:sp macro="" textlink="">
        <xdr:nvSpPr>
          <xdr:cNvPr id="1157239" name="Oval 47"/>
          <xdr:cNvSpPr>
            <a:spLocks noChangeArrowheads="1"/>
          </xdr:cNvSpPr>
        </xdr:nvSpPr>
        <xdr:spPr bwMode="auto">
          <a:xfrm>
            <a:off x="8764636" y="12439650"/>
            <a:ext cx="4682096" cy="4267200"/>
          </a:xfrm>
          <a:prstGeom prst="ellipse">
            <a:avLst/>
          </a:prstGeom>
          <a:noFill/>
          <a:ln w="9360">
            <a:solidFill>
              <a:srgbClr val="80808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40" name="Line 48"/>
          <xdr:cNvSpPr>
            <a:spLocks noChangeShapeType="1"/>
          </xdr:cNvSpPr>
        </xdr:nvSpPr>
        <xdr:spPr bwMode="auto">
          <a:xfrm>
            <a:off x="8755100" y="12287250"/>
            <a:ext cx="0" cy="3267075"/>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41" name="Line 49"/>
          <xdr:cNvSpPr>
            <a:spLocks noChangeShapeType="1"/>
          </xdr:cNvSpPr>
        </xdr:nvSpPr>
        <xdr:spPr bwMode="auto">
          <a:xfrm flipV="1">
            <a:off x="7906411" y="13249275"/>
            <a:ext cx="1754594" cy="571500"/>
          </a:xfrm>
          <a:prstGeom prst="line">
            <a:avLst/>
          </a:prstGeom>
          <a:noFill/>
          <a:ln w="936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42" name="Oval 50"/>
          <xdr:cNvSpPr>
            <a:spLocks noChangeArrowheads="1"/>
          </xdr:cNvSpPr>
        </xdr:nvSpPr>
        <xdr:spPr bwMode="auto">
          <a:xfrm>
            <a:off x="8755100" y="12677775"/>
            <a:ext cx="6341331" cy="3771900"/>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43" name="Line 51"/>
          <xdr:cNvSpPr>
            <a:spLocks noChangeShapeType="1"/>
          </xdr:cNvSpPr>
        </xdr:nvSpPr>
        <xdr:spPr bwMode="auto">
          <a:xfrm>
            <a:off x="8755100" y="13430250"/>
            <a:ext cx="648437" cy="0"/>
          </a:xfrm>
          <a:prstGeom prst="line">
            <a:avLst/>
          </a:prstGeom>
          <a:noFill/>
          <a:ln w="9360">
            <a:solidFill>
              <a:srgbClr val="00000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44" name="Rectangle 52"/>
          <xdr:cNvSpPr>
            <a:spLocks noChangeArrowheads="1"/>
          </xdr:cNvSpPr>
        </xdr:nvSpPr>
        <xdr:spPr bwMode="auto">
          <a:xfrm>
            <a:off x="10624124" y="12296775"/>
            <a:ext cx="5082601" cy="4467225"/>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45" name="Line 53"/>
          <xdr:cNvSpPr>
            <a:spLocks noChangeShapeType="1"/>
          </xdr:cNvSpPr>
        </xdr:nvSpPr>
        <xdr:spPr bwMode="auto">
          <a:xfrm>
            <a:off x="9670541" y="13249275"/>
            <a:ext cx="1420840" cy="276225"/>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46" name="Line 54"/>
          <xdr:cNvSpPr>
            <a:spLocks noChangeShapeType="1"/>
          </xdr:cNvSpPr>
        </xdr:nvSpPr>
        <xdr:spPr bwMode="auto">
          <a:xfrm>
            <a:off x="7896875" y="14563725"/>
            <a:ext cx="3242184"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47" name="Line 55"/>
          <xdr:cNvSpPr>
            <a:spLocks noChangeShapeType="1"/>
          </xdr:cNvSpPr>
        </xdr:nvSpPr>
        <xdr:spPr bwMode="auto">
          <a:xfrm flipH="1" flipV="1">
            <a:off x="7896875" y="12934950"/>
            <a:ext cx="1230123" cy="47625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48" name="Line 56"/>
          <xdr:cNvSpPr>
            <a:spLocks noChangeShapeType="1"/>
          </xdr:cNvSpPr>
        </xdr:nvSpPr>
        <xdr:spPr bwMode="auto">
          <a:xfrm>
            <a:off x="9603790" y="13306425"/>
            <a:ext cx="314683" cy="45720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49" name="Line 57"/>
          <xdr:cNvSpPr>
            <a:spLocks noChangeShapeType="1"/>
          </xdr:cNvSpPr>
        </xdr:nvSpPr>
        <xdr:spPr bwMode="auto">
          <a:xfrm>
            <a:off x="9374930" y="13439775"/>
            <a:ext cx="0" cy="1104900"/>
          </a:xfrm>
          <a:prstGeom prst="line">
            <a:avLst/>
          </a:prstGeom>
          <a:noFill/>
          <a:ln w="9360">
            <a:solidFill>
              <a:srgbClr val="80808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255" name="Text 58"/>
          <xdr:cNvSpPr txBox="1">
            <a:spLocks noChangeArrowheads="1"/>
          </xdr:cNvSpPr>
        </xdr:nvSpPr>
        <xdr:spPr bwMode="auto">
          <a:xfrm>
            <a:off x="8840923" y="12172950"/>
            <a:ext cx="486328"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a:t>
            </a:r>
          </a:p>
        </xdr:txBody>
      </xdr:sp>
      <xdr:sp macro="" textlink="" fLocksText="0">
        <xdr:nvSpPr>
          <xdr:cNvPr id="10256" name="Text 59"/>
          <xdr:cNvSpPr txBox="1">
            <a:spLocks noChangeArrowheads="1"/>
          </xdr:cNvSpPr>
        </xdr:nvSpPr>
        <xdr:spPr bwMode="auto">
          <a:xfrm>
            <a:off x="11234418" y="14449425"/>
            <a:ext cx="476792"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xdr:txBody>
      </xdr:sp>
      <xdr:sp macro="" textlink="">
        <xdr:nvSpPr>
          <xdr:cNvPr id="1157252" name="Line 60"/>
          <xdr:cNvSpPr>
            <a:spLocks noChangeShapeType="1"/>
          </xdr:cNvSpPr>
        </xdr:nvSpPr>
        <xdr:spPr bwMode="auto">
          <a:xfrm>
            <a:off x="9115425" y="11744325"/>
            <a:ext cx="581025" cy="1095375"/>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53" name="Line 61"/>
          <xdr:cNvSpPr>
            <a:spLocks noChangeShapeType="1"/>
          </xdr:cNvSpPr>
        </xdr:nvSpPr>
        <xdr:spPr bwMode="auto">
          <a:xfrm>
            <a:off x="9944100" y="12001499"/>
            <a:ext cx="365341" cy="904875"/>
          </a:xfrm>
          <a:prstGeom prst="line">
            <a:avLst/>
          </a:prstGeom>
          <a:noFill/>
          <a:ln w="936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54" name="Line 62"/>
          <xdr:cNvSpPr>
            <a:spLocks noChangeShapeType="1"/>
          </xdr:cNvSpPr>
        </xdr:nvSpPr>
        <xdr:spPr bwMode="auto">
          <a:xfrm flipH="1">
            <a:off x="7896875" y="13544550"/>
            <a:ext cx="858225" cy="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260" name="Text 63"/>
          <xdr:cNvSpPr txBox="1">
            <a:spLocks noChangeArrowheads="1"/>
          </xdr:cNvSpPr>
        </xdr:nvSpPr>
        <xdr:spPr bwMode="auto">
          <a:xfrm>
            <a:off x="7324725" y="14154150"/>
            <a:ext cx="68658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(x0,y0)</a:t>
            </a:r>
          </a:p>
        </xdr:txBody>
      </xdr:sp>
      <xdr:sp macro="" textlink="" fLocksText="0">
        <xdr:nvSpPr>
          <xdr:cNvPr id="10261" name="Text 64"/>
          <xdr:cNvSpPr txBox="1">
            <a:spLocks noChangeArrowheads="1"/>
          </xdr:cNvSpPr>
        </xdr:nvSpPr>
        <xdr:spPr bwMode="auto">
          <a:xfrm>
            <a:off x="8383203" y="14630400"/>
            <a:ext cx="68658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(0,0)</a:t>
            </a:r>
          </a:p>
        </xdr:txBody>
      </xdr:sp>
      <xdr:sp macro="" textlink="">
        <xdr:nvSpPr>
          <xdr:cNvPr id="1157257" name="Line 65"/>
          <xdr:cNvSpPr>
            <a:spLocks noChangeShapeType="1"/>
          </xdr:cNvSpPr>
        </xdr:nvSpPr>
        <xdr:spPr bwMode="auto">
          <a:xfrm flipV="1">
            <a:off x="9641933" y="12830175"/>
            <a:ext cx="1458983" cy="428625"/>
          </a:xfrm>
          <a:prstGeom prst="line">
            <a:avLst/>
          </a:prstGeom>
          <a:noFill/>
          <a:ln w="9360">
            <a:solidFill>
              <a:srgbClr val="FF0000"/>
            </a:solidFill>
            <a:prstDash val="sys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58" name="Line 66"/>
          <xdr:cNvSpPr>
            <a:spLocks noChangeShapeType="1"/>
          </xdr:cNvSpPr>
        </xdr:nvSpPr>
        <xdr:spPr bwMode="auto">
          <a:xfrm>
            <a:off x="9126998" y="13430250"/>
            <a:ext cx="0" cy="1114425"/>
          </a:xfrm>
          <a:prstGeom prst="line">
            <a:avLst/>
          </a:prstGeom>
          <a:noFill/>
          <a:ln w="9360">
            <a:solidFill>
              <a:srgbClr val="80808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264" name="Text 63"/>
          <xdr:cNvSpPr txBox="1">
            <a:spLocks noChangeArrowheads="1"/>
          </xdr:cNvSpPr>
        </xdr:nvSpPr>
        <xdr:spPr bwMode="auto">
          <a:xfrm>
            <a:off x="7582193" y="12773025"/>
            <a:ext cx="91544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(xa,ya)</a:t>
            </a:r>
          </a:p>
        </xdr:txBody>
      </xdr:sp>
      <xdr:sp macro="" textlink="">
        <xdr:nvSpPr>
          <xdr:cNvPr id="1157260" name="Line 69"/>
          <xdr:cNvSpPr>
            <a:spLocks noChangeShapeType="1"/>
          </xdr:cNvSpPr>
        </xdr:nvSpPr>
        <xdr:spPr bwMode="auto">
          <a:xfrm flipH="1" flipV="1">
            <a:off x="9394001" y="13458825"/>
            <a:ext cx="534007" cy="733425"/>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61" name="Line 70"/>
          <xdr:cNvSpPr>
            <a:spLocks noChangeShapeType="1"/>
          </xdr:cNvSpPr>
        </xdr:nvSpPr>
        <xdr:spPr bwMode="auto">
          <a:xfrm flipV="1">
            <a:off x="8488097" y="12982575"/>
            <a:ext cx="1420840" cy="1219200"/>
          </a:xfrm>
          <a:prstGeom prst="line">
            <a:avLst/>
          </a:prstGeom>
          <a:noFill/>
          <a:ln w="9360">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62" name="Line 72"/>
          <xdr:cNvSpPr>
            <a:spLocks noChangeShapeType="1"/>
          </xdr:cNvSpPr>
        </xdr:nvSpPr>
        <xdr:spPr bwMode="auto">
          <a:xfrm flipH="1" flipV="1">
            <a:off x="8755100" y="13296900"/>
            <a:ext cx="810546" cy="0"/>
          </a:xfrm>
          <a:prstGeom prst="line">
            <a:avLst/>
          </a:prstGeom>
          <a:noFill/>
          <a:ln w="9360">
            <a:solidFill>
              <a:srgbClr val="00000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63" name="Line 73"/>
          <xdr:cNvSpPr>
            <a:spLocks noChangeShapeType="1"/>
          </xdr:cNvSpPr>
        </xdr:nvSpPr>
        <xdr:spPr bwMode="auto">
          <a:xfrm>
            <a:off x="9546575" y="13287375"/>
            <a:ext cx="0" cy="1419225"/>
          </a:xfrm>
          <a:prstGeom prst="line">
            <a:avLst/>
          </a:prstGeom>
          <a:noFill/>
          <a:ln w="9360">
            <a:solidFill>
              <a:srgbClr val="80808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64" name="Line 74"/>
          <xdr:cNvSpPr>
            <a:spLocks noChangeShapeType="1"/>
          </xdr:cNvSpPr>
        </xdr:nvSpPr>
        <xdr:spPr bwMode="auto">
          <a:xfrm>
            <a:off x="9594254" y="13277850"/>
            <a:ext cx="0" cy="1419225"/>
          </a:xfrm>
          <a:prstGeom prst="line">
            <a:avLst/>
          </a:prstGeom>
          <a:noFill/>
          <a:ln w="9360">
            <a:solidFill>
              <a:srgbClr val="80808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270" name="Text 63"/>
          <xdr:cNvSpPr txBox="1">
            <a:spLocks noChangeArrowheads="1"/>
          </xdr:cNvSpPr>
        </xdr:nvSpPr>
        <xdr:spPr bwMode="auto">
          <a:xfrm>
            <a:off x="7410548" y="13487400"/>
            <a:ext cx="91544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(0,h0)</a:t>
            </a:r>
          </a:p>
        </xdr:txBody>
      </xdr:sp>
      <xdr:sp macro="" textlink="">
        <xdr:nvSpPr>
          <xdr:cNvPr id="1157266" name="Line 78"/>
          <xdr:cNvSpPr>
            <a:spLocks noChangeShapeType="1"/>
          </xdr:cNvSpPr>
        </xdr:nvSpPr>
        <xdr:spPr bwMode="auto">
          <a:xfrm flipV="1">
            <a:off x="7696623" y="13839825"/>
            <a:ext cx="190717" cy="257175"/>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272" name="Text 63"/>
          <xdr:cNvSpPr txBox="1">
            <a:spLocks noChangeArrowheads="1"/>
          </xdr:cNvSpPr>
        </xdr:nvSpPr>
        <xdr:spPr bwMode="auto">
          <a:xfrm>
            <a:off x="9784971" y="14220825"/>
            <a:ext cx="91544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(f(ya),ya)</a:t>
            </a:r>
          </a:p>
        </xdr:txBody>
      </xdr:sp>
      <xdr:sp macro="" textlink="">
        <xdr:nvSpPr>
          <xdr:cNvPr id="1157268" name="Line 32"/>
          <xdr:cNvSpPr>
            <a:spLocks noChangeShapeType="1"/>
          </xdr:cNvSpPr>
        </xdr:nvSpPr>
        <xdr:spPr bwMode="auto">
          <a:xfrm>
            <a:off x="9270036" y="14678025"/>
            <a:ext cx="257468"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69" name="Line 33"/>
          <xdr:cNvSpPr>
            <a:spLocks noChangeShapeType="1"/>
          </xdr:cNvSpPr>
        </xdr:nvSpPr>
        <xdr:spPr bwMode="auto">
          <a:xfrm>
            <a:off x="9594254" y="14678025"/>
            <a:ext cx="267003" cy="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275" name="Text 34"/>
          <xdr:cNvSpPr txBox="1">
            <a:spLocks noChangeArrowheads="1"/>
          </xdr:cNvSpPr>
        </xdr:nvSpPr>
        <xdr:spPr bwMode="auto">
          <a:xfrm>
            <a:off x="8030377" y="14239875"/>
            <a:ext cx="495863"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接線</a:t>
            </a:r>
          </a:p>
        </xdr:txBody>
      </xdr:sp>
      <xdr:sp macro="" textlink="">
        <xdr:nvSpPr>
          <xdr:cNvPr id="1157288" name="Line 52"/>
          <xdr:cNvSpPr>
            <a:spLocks noChangeShapeType="1"/>
          </xdr:cNvSpPr>
        </xdr:nvSpPr>
        <xdr:spPr bwMode="auto">
          <a:xfrm flipH="1" flipV="1">
            <a:off x="8917210" y="12068175"/>
            <a:ext cx="753331" cy="118110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294" name="Text 63"/>
          <xdr:cNvSpPr txBox="1">
            <a:spLocks noChangeArrowheads="1"/>
          </xdr:cNvSpPr>
        </xdr:nvSpPr>
        <xdr:spPr bwMode="auto">
          <a:xfrm>
            <a:off x="8621599" y="11801475"/>
            <a:ext cx="68658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(x1,y1)</a:t>
            </a:r>
          </a:p>
        </xdr:txBody>
      </xdr:sp>
      <xdr:sp macro="" textlink="" fLocksText="0">
        <xdr:nvSpPr>
          <xdr:cNvPr id="10400" name="Text 63"/>
          <xdr:cNvSpPr txBox="1">
            <a:spLocks noChangeArrowheads="1"/>
          </xdr:cNvSpPr>
        </xdr:nvSpPr>
        <xdr:spPr bwMode="auto">
          <a:xfrm>
            <a:off x="9746827" y="13811250"/>
            <a:ext cx="91544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(f(y'),y')</a:t>
            </a:r>
          </a:p>
        </xdr:txBody>
      </xdr:sp>
      <xdr:sp macro="" textlink="">
        <xdr:nvSpPr>
          <xdr:cNvPr id="9" name="テキスト ボックス 8"/>
          <xdr:cNvSpPr txBox="1"/>
        </xdr:nvSpPr>
        <xdr:spPr>
          <a:xfrm>
            <a:off x="11258550"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a:p>
        </xdr:txBody>
      </xdr:sp>
      <xdr:sp macro="" textlink="">
        <xdr:nvSpPr>
          <xdr:cNvPr id="11" name="テキスト ボックス 10"/>
          <xdr:cNvSpPr txBox="1"/>
        </xdr:nvSpPr>
        <xdr:spPr>
          <a:xfrm>
            <a:off x="7724775" y="11487150"/>
            <a:ext cx="24288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x=g(y)=y^2/(1+SQRT(1+v(y)/r1^2))/r1</a:t>
            </a:r>
            <a:endParaRPr kumimoji="1" lang="ja-JP" altLang="en-US" sz="1100"/>
          </a:p>
        </xdr:txBody>
      </xdr:sp>
      <xdr:sp macro="" textlink="">
        <xdr:nvSpPr>
          <xdr:cNvPr id="13" name="テキスト ボックス 12"/>
          <xdr:cNvSpPr txBox="1"/>
        </xdr:nvSpPr>
        <xdr:spPr>
          <a:xfrm>
            <a:off x="9267825" y="11753850"/>
            <a:ext cx="47244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f(y)=g(y)+q4*y^4+q6*y^6+q8*y^8+q10*y^10+q12*y^12+q14*y^14+q16*y^16</a:t>
            </a:r>
            <a:endParaRPr kumimoji="1" lang="ja-JP" altLang="en-US" sz="1100"/>
          </a:p>
        </xdr:txBody>
      </xdr:sp>
      <xdr:sp macro="" textlink="">
        <xdr:nvSpPr>
          <xdr:cNvPr id="16" name="テキスト ボックス 15"/>
          <xdr:cNvSpPr txBox="1"/>
        </xdr:nvSpPr>
        <xdr:spPr>
          <a:xfrm>
            <a:off x="9163051" y="14716125"/>
            <a:ext cx="1447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 e(y')=f(y')-(y'-h0)/m</a:t>
            </a:r>
            <a:endParaRPr kumimoji="1" lang="ja-JP" altLang="en-US" sz="1100"/>
          </a:p>
        </xdr:txBody>
      </xdr:sp>
      <xdr:sp macro="" textlink="">
        <xdr:nvSpPr>
          <xdr:cNvPr id="22" name="テキスト ボックス 21"/>
          <xdr:cNvSpPr txBox="1"/>
        </xdr:nvSpPr>
        <xdr:spPr>
          <a:xfrm>
            <a:off x="11153775" y="13449300"/>
            <a:ext cx="485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光線</a:t>
            </a:r>
          </a:p>
        </xdr:txBody>
      </xdr:sp>
    </xdr:grpSp>
    <xdr:clientData/>
  </xdr:twoCellAnchor>
  <xdr:twoCellAnchor>
    <xdr:from>
      <xdr:col>11</xdr:col>
      <xdr:colOff>809625</xdr:colOff>
      <xdr:row>245</xdr:row>
      <xdr:rowOff>152400</xdr:rowOff>
    </xdr:from>
    <xdr:to>
      <xdr:col>15</xdr:col>
      <xdr:colOff>819150</xdr:colOff>
      <xdr:row>254</xdr:row>
      <xdr:rowOff>28575</xdr:rowOff>
    </xdr:to>
    <xdr:grpSp>
      <xdr:nvGrpSpPr>
        <xdr:cNvPr id="26" name="グループ化 25"/>
        <xdr:cNvGrpSpPr/>
      </xdr:nvGrpSpPr>
      <xdr:grpSpPr>
        <a:xfrm>
          <a:off x="8067675" y="39824025"/>
          <a:ext cx="3438525" cy="1333500"/>
          <a:chOff x="11506200" y="38871525"/>
          <a:chExt cx="3438525" cy="1333500"/>
        </a:xfrm>
      </xdr:grpSpPr>
      <xdr:grpSp>
        <xdr:nvGrpSpPr>
          <xdr:cNvPr id="7" name="グループ化 6"/>
          <xdr:cNvGrpSpPr/>
        </xdr:nvGrpSpPr>
        <xdr:grpSpPr>
          <a:xfrm>
            <a:off x="11506200" y="39090600"/>
            <a:ext cx="2476500" cy="962025"/>
            <a:chOff x="11734800" y="39900225"/>
            <a:chExt cx="2476500" cy="962025"/>
          </a:xfrm>
        </xdr:grpSpPr>
        <xdr:sp macro="" textlink="">
          <xdr:nvSpPr>
            <xdr:cNvPr id="1157282" name="Line 83"/>
            <xdr:cNvSpPr>
              <a:spLocks noChangeShapeType="1"/>
            </xdr:cNvSpPr>
          </xdr:nvSpPr>
          <xdr:spPr bwMode="auto">
            <a:xfrm flipV="1">
              <a:off x="11763375" y="39900225"/>
              <a:ext cx="2390775" cy="847725"/>
            </a:xfrm>
            <a:prstGeom prst="line">
              <a:avLst/>
            </a:prstGeom>
            <a:noFill/>
            <a:ln w="936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83" name="Line 84"/>
            <xdr:cNvSpPr>
              <a:spLocks noChangeShapeType="1"/>
            </xdr:cNvSpPr>
          </xdr:nvSpPr>
          <xdr:spPr bwMode="auto">
            <a:xfrm>
              <a:off x="11734800" y="40033575"/>
              <a:ext cx="2476500" cy="828675"/>
            </a:xfrm>
            <a:prstGeom prst="line">
              <a:avLst/>
            </a:prstGeom>
            <a:noFill/>
            <a:ln w="936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84" name="AutoShape 85"/>
            <xdr:cNvSpPr>
              <a:spLocks/>
            </xdr:cNvSpPr>
          </xdr:nvSpPr>
          <xdr:spPr bwMode="auto">
            <a:xfrm>
              <a:off x="12220575" y="40271700"/>
              <a:ext cx="66675" cy="276225"/>
            </a:xfrm>
            <a:custGeom>
              <a:avLst/>
              <a:gdLst>
                <a:gd name="T0" fmla="*/ 2147483647 w 246"/>
                <a:gd name="T1" fmla="*/ 0 h 851"/>
                <a:gd name="T2" fmla="*/ 2147483647 w 246"/>
                <a:gd name="T3" fmla="*/ 2147483647 h 851"/>
                <a:gd name="T4" fmla="*/ 2147483647 w 246"/>
                <a:gd name="T5" fmla="*/ 2147483647 h 851"/>
                <a:gd name="T6" fmla="*/ 0 60000 65536"/>
                <a:gd name="T7" fmla="*/ 0 60000 65536"/>
                <a:gd name="T8" fmla="*/ 0 60000 65536"/>
              </a:gdLst>
              <a:ahLst/>
              <a:cxnLst>
                <a:cxn ang="T6">
                  <a:pos x="T0" y="T1"/>
                </a:cxn>
                <a:cxn ang="T7">
                  <a:pos x="T2" y="T3"/>
                </a:cxn>
                <a:cxn ang="T8">
                  <a:pos x="T4" y="T5"/>
                </a:cxn>
              </a:cxnLst>
              <a:rect l="0" t="0" r="r" b="b"/>
              <a:pathLst>
                <a:path w="246" h="851">
                  <a:moveTo>
                    <a:pt x="245" y="0"/>
                  </a:moveTo>
                  <a:cubicBezTo>
                    <a:pt x="0" y="213"/>
                    <a:pt x="72" y="545"/>
                    <a:pt x="59" y="824"/>
                  </a:cubicBezTo>
                  <a:lnTo>
                    <a:pt x="86" y="850"/>
                  </a:lnTo>
                </a:path>
              </a:pathLst>
            </a:custGeom>
            <a:noFill/>
            <a:ln w="9360" cap="flat">
              <a:solidFill>
                <a:srgbClr val="000000"/>
              </a:solidFill>
              <a:round/>
              <a:headEn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260" name="テキスト ボックス 259"/>
          <xdr:cNvSpPr txBox="1"/>
        </xdr:nvSpPr>
        <xdr:spPr>
          <a:xfrm>
            <a:off x="11725275" y="39471600"/>
            <a:ext cx="3714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θ</a:t>
            </a:r>
            <a:endParaRPr kumimoji="1" lang="ja-JP" altLang="en-US" sz="1100"/>
          </a:p>
        </xdr:txBody>
      </xdr:sp>
      <xdr:sp macro="" textlink="">
        <xdr:nvSpPr>
          <xdr:cNvPr id="261" name="テキスト ボックス 260"/>
          <xdr:cNvSpPr txBox="1"/>
        </xdr:nvSpPr>
        <xdr:spPr>
          <a:xfrm>
            <a:off x="14077950" y="38871525"/>
            <a:ext cx="866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y=m*x+h</a:t>
            </a:r>
            <a:endParaRPr kumimoji="1" lang="ja-JP" altLang="en-US" sz="1100"/>
          </a:p>
        </xdr:txBody>
      </xdr:sp>
      <xdr:sp macro="" textlink="">
        <xdr:nvSpPr>
          <xdr:cNvPr id="262" name="テキスト ボックス 261"/>
          <xdr:cNvSpPr txBox="1"/>
        </xdr:nvSpPr>
        <xdr:spPr>
          <a:xfrm>
            <a:off x="14077950" y="39947850"/>
            <a:ext cx="866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y=m'*x+h'</a:t>
            </a:r>
          </a:p>
          <a:p>
            <a:endParaRPr kumimoji="1" lang="ja-JP" altLang="en-US" sz="1100"/>
          </a:p>
        </xdr:txBody>
      </xdr:sp>
    </xdr:grpSp>
    <xdr:clientData/>
  </xdr:twoCellAnchor>
  <xdr:twoCellAnchor>
    <xdr:from>
      <xdr:col>11</xdr:col>
      <xdr:colOff>771525</xdr:colOff>
      <xdr:row>269</xdr:row>
      <xdr:rowOff>142875</xdr:rowOff>
    </xdr:from>
    <xdr:to>
      <xdr:col>19</xdr:col>
      <xdr:colOff>19050</xdr:colOff>
      <xdr:row>290</xdr:row>
      <xdr:rowOff>66675</xdr:rowOff>
    </xdr:to>
    <xdr:grpSp>
      <xdr:nvGrpSpPr>
        <xdr:cNvPr id="27" name="グループ化 26"/>
        <xdr:cNvGrpSpPr/>
      </xdr:nvGrpSpPr>
      <xdr:grpSpPr>
        <a:xfrm>
          <a:off x="8029575" y="43700700"/>
          <a:ext cx="6105525" cy="3324225"/>
          <a:chOff x="10668000" y="43824525"/>
          <a:chExt cx="6105525" cy="3324225"/>
        </a:xfrm>
      </xdr:grpSpPr>
      <xdr:sp macro="" textlink="">
        <xdr:nvSpPr>
          <xdr:cNvPr id="1157238" name="AutoShape 1"/>
          <xdr:cNvSpPr>
            <a:spLocks noChangeArrowheads="1"/>
          </xdr:cNvSpPr>
        </xdr:nvSpPr>
        <xdr:spPr bwMode="auto">
          <a:xfrm rot="16200000">
            <a:off x="12463462" y="43734038"/>
            <a:ext cx="3324225" cy="3505200"/>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0 60000 65536"/>
              <a:gd name="T9" fmla="*/ 0 60000 65536"/>
              <a:gd name="T10" fmla="*/ 0 60000 65536"/>
              <a:gd name="T11" fmla="*/ 0 60000 65536"/>
              <a:gd name="T12" fmla="*/ 1639 w 21600"/>
              <a:gd name="T13" fmla="*/ 0 h 21600"/>
              <a:gd name="T14" fmla="*/ 19961 w 21600"/>
              <a:gd name="T15" fmla="*/ 7938 h 21600"/>
            </a:gdLst>
            <a:ahLst/>
            <a:cxnLst>
              <a:cxn ang="T8">
                <a:pos x="T0" y="T1"/>
              </a:cxn>
              <a:cxn ang="T9">
                <a:pos x="T2" y="T3"/>
              </a:cxn>
              <a:cxn ang="T10">
                <a:pos x="T4" y="T5"/>
              </a:cxn>
              <a:cxn ang="T11">
                <a:pos x="T6" y="T7"/>
              </a:cxn>
            </a:cxnLst>
            <a:rect l="T12" t="T13" r="T14" b="T15"/>
            <a:pathLst>
              <a:path w="21600" h="21600">
                <a:moveTo>
                  <a:pt x="6943" y="7012"/>
                </a:moveTo>
                <a:cubicBezTo>
                  <a:pt x="7959" y="5977"/>
                  <a:pt x="9349" y="5394"/>
                  <a:pt x="10800" y="5395"/>
                </a:cubicBezTo>
                <a:cubicBezTo>
                  <a:pt x="12250" y="5395"/>
                  <a:pt x="13640" y="5977"/>
                  <a:pt x="14656" y="7012"/>
                </a:cubicBezTo>
                <a:lnTo>
                  <a:pt x="18505" y="3232"/>
                </a:lnTo>
                <a:cubicBezTo>
                  <a:pt x="16474" y="1164"/>
                  <a:pt x="13698" y="-1"/>
                  <a:pt x="10799" y="0"/>
                </a:cubicBezTo>
                <a:cubicBezTo>
                  <a:pt x="7901" y="0"/>
                  <a:pt x="5125" y="1164"/>
                  <a:pt x="3094" y="3232"/>
                </a:cubicBezTo>
                <a:lnTo>
                  <a:pt x="6943" y="7012"/>
                </a:lnTo>
                <a:close/>
              </a:path>
            </a:pathLst>
          </a:custGeom>
          <a:noFill/>
          <a:ln w="9360" cap="flat">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21" name="Line 100"/>
          <xdr:cNvSpPr>
            <a:spLocks noChangeShapeType="1"/>
          </xdr:cNvSpPr>
        </xdr:nvSpPr>
        <xdr:spPr bwMode="auto">
          <a:xfrm>
            <a:off x="14478000" y="45491400"/>
            <a:ext cx="1676400" cy="0"/>
          </a:xfrm>
          <a:prstGeom prst="line">
            <a:avLst/>
          </a:prstGeom>
          <a:noFill/>
          <a:ln w="936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22" name="Line 101"/>
          <xdr:cNvSpPr>
            <a:spLocks noChangeShapeType="1"/>
          </xdr:cNvSpPr>
        </xdr:nvSpPr>
        <xdr:spPr bwMode="auto">
          <a:xfrm>
            <a:off x="12363450" y="45005625"/>
            <a:ext cx="9525" cy="942975"/>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23" name="Line 102"/>
          <xdr:cNvSpPr>
            <a:spLocks noChangeShapeType="1"/>
          </xdr:cNvSpPr>
        </xdr:nvSpPr>
        <xdr:spPr bwMode="auto">
          <a:xfrm>
            <a:off x="13249275" y="44986575"/>
            <a:ext cx="0" cy="990600"/>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24" name="Line 103"/>
          <xdr:cNvSpPr>
            <a:spLocks noChangeShapeType="1"/>
          </xdr:cNvSpPr>
        </xdr:nvSpPr>
        <xdr:spPr bwMode="auto">
          <a:xfrm>
            <a:off x="14954250" y="45005625"/>
            <a:ext cx="0" cy="962025"/>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25" name="Line 104"/>
          <xdr:cNvSpPr>
            <a:spLocks noChangeShapeType="1"/>
          </xdr:cNvSpPr>
        </xdr:nvSpPr>
        <xdr:spPr bwMode="auto">
          <a:xfrm flipV="1">
            <a:off x="10753725" y="45491400"/>
            <a:ext cx="2962275" cy="0"/>
          </a:xfrm>
          <a:prstGeom prst="line">
            <a:avLst/>
          </a:prstGeom>
          <a:noFill/>
          <a:ln w="936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26" name="Line 105"/>
          <xdr:cNvSpPr>
            <a:spLocks noChangeShapeType="1"/>
          </xdr:cNvSpPr>
        </xdr:nvSpPr>
        <xdr:spPr bwMode="auto">
          <a:xfrm>
            <a:off x="13725525" y="45491400"/>
            <a:ext cx="762000" cy="0"/>
          </a:xfrm>
          <a:prstGeom prst="line">
            <a:avLst/>
          </a:prstGeom>
          <a:noFill/>
          <a:ln w="9360">
            <a:solidFill>
              <a:srgbClr val="00000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332" name="Text 59"/>
          <xdr:cNvSpPr txBox="1">
            <a:spLocks noChangeArrowheads="1"/>
          </xdr:cNvSpPr>
        </xdr:nvSpPr>
        <xdr:spPr bwMode="auto">
          <a:xfrm>
            <a:off x="16287750" y="45415200"/>
            <a:ext cx="4857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a:p>
            <a:pPr algn="l" rtl="0">
              <a:defRPr sz="1000"/>
            </a:pPr>
            <a:endParaRPr lang="ja-JP" altLang="en-US" sz="1200" b="0" i="0" u="none" strike="noStrike" baseline="0">
              <a:solidFill>
                <a:srgbClr val="000000"/>
              </a:solidFill>
              <a:latin typeface="Times New Roman"/>
              <a:cs typeface="Times New Roman"/>
            </a:endParaRPr>
          </a:p>
        </xdr:txBody>
      </xdr:sp>
      <xdr:sp macro="" textlink="">
        <xdr:nvSpPr>
          <xdr:cNvPr id="1157328" name="Line 107"/>
          <xdr:cNvSpPr>
            <a:spLocks noChangeShapeType="1"/>
          </xdr:cNvSpPr>
        </xdr:nvSpPr>
        <xdr:spPr bwMode="auto">
          <a:xfrm flipV="1">
            <a:off x="11201400" y="44853225"/>
            <a:ext cx="0" cy="628650"/>
          </a:xfrm>
          <a:prstGeom prst="line">
            <a:avLst/>
          </a:prstGeom>
          <a:noFill/>
          <a:ln w="936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335" name="Text 59"/>
          <xdr:cNvSpPr txBox="1">
            <a:spLocks noChangeArrowheads="1"/>
          </xdr:cNvSpPr>
        </xdr:nvSpPr>
        <xdr:spPr bwMode="auto">
          <a:xfrm>
            <a:off x="12287250" y="44767500"/>
            <a:ext cx="485775"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a:t>
            </a:r>
          </a:p>
        </xdr:txBody>
      </xdr:sp>
      <xdr:sp macro="" textlink="">
        <xdr:nvSpPr>
          <xdr:cNvPr id="1157330" name="Line 110"/>
          <xdr:cNvSpPr>
            <a:spLocks noChangeShapeType="1"/>
          </xdr:cNvSpPr>
        </xdr:nvSpPr>
        <xdr:spPr bwMode="auto">
          <a:xfrm>
            <a:off x="12363450" y="45500925"/>
            <a:ext cx="485775" cy="0"/>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31" name="Line 111"/>
          <xdr:cNvSpPr>
            <a:spLocks noChangeShapeType="1"/>
          </xdr:cNvSpPr>
        </xdr:nvSpPr>
        <xdr:spPr bwMode="auto">
          <a:xfrm flipV="1">
            <a:off x="12363450" y="44977050"/>
            <a:ext cx="0" cy="504825"/>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338" name="Text 59"/>
          <xdr:cNvSpPr txBox="1">
            <a:spLocks noChangeArrowheads="1"/>
          </xdr:cNvSpPr>
        </xdr:nvSpPr>
        <xdr:spPr bwMode="auto">
          <a:xfrm>
            <a:off x="12868275" y="45329475"/>
            <a:ext cx="20955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xdr:txBody>
      </xdr:sp>
      <xdr:sp macro="" textlink="">
        <xdr:nvSpPr>
          <xdr:cNvPr id="1157333" name="Line 113"/>
          <xdr:cNvSpPr>
            <a:spLocks noChangeShapeType="1"/>
          </xdr:cNvSpPr>
        </xdr:nvSpPr>
        <xdr:spPr bwMode="auto">
          <a:xfrm flipV="1">
            <a:off x="11287125" y="45110400"/>
            <a:ext cx="1143000" cy="190500"/>
          </a:xfrm>
          <a:prstGeom prst="line">
            <a:avLst/>
          </a:prstGeom>
          <a:noFill/>
          <a:ln w="936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34" name="Line 114"/>
          <xdr:cNvSpPr>
            <a:spLocks noChangeShapeType="1"/>
          </xdr:cNvSpPr>
        </xdr:nvSpPr>
        <xdr:spPr bwMode="auto">
          <a:xfrm>
            <a:off x="12420600" y="45110400"/>
            <a:ext cx="866775" cy="152400"/>
          </a:xfrm>
          <a:prstGeom prst="line">
            <a:avLst/>
          </a:prstGeom>
          <a:noFill/>
          <a:ln w="936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35" name="Line 115"/>
          <xdr:cNvSpPr>
            <a:spLocks noChangeShapeType="1"/>
          </xdr:cNvSpPr>
        </xdr:nvSpPr>
        <xdr:spPr bwMode="auto">
          <a:xfrm flipH="1">
            <a:off x="13268325" y="45243750"/>
            <a:ext cx="495300" cy="19050"/>
          </a:xfrm>
          <a:prstGeom prst="line">
            <a:avLst/>
          </a:prstGeom>
          <a:noFill/>
          <a:ln w="936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36" name="Line 116"/>
          <xdr:cNvSpPr>
            <a:spLocks noChangeShapeType="1"/>
          </xdr:cNvSpPr>
        </xdr:nvSpPr>
        <xdr:spPr bwMode="auto">
          <a:xfrm flipV="1">
            <a:off x="14554200" y="45119925"/>
            <a:ext cx="361950" cy="104775"/>
          </a:xfrm>
          <a:prstGeom prst="line">
            <a:avLst/>
          </a:prstGeom>
          <a:noFill/>
          <a:ln w="936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37" name="Line 118"/>
          <xdr:cNvSpPr>
            <a:spLocks noChangeShapeType="1"/>
          </xdr:cNvSpPr>
        </xdr:nvSpPr>
        <xdr:spPr bwMode="auto">
          <a:xfrm flipH="1">
            <a:off x="14287500" y="45224700"/>
            <a:ext cx="295275" cy="85725"/>
          </a:xfrm>
          <a:prstGeom prst="line">
            <a:avLst/>
          </a:prstGeom>
          <a:noFill/>
          <a:ln w="9360">
            <a:solidFill>
              <a:srgbClr val="FF000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38" name="Line 119"/>
          <xdr:cNvSpPr>
            <a:spLocks noChangeShapeType="1"/>
          </xdr:cNvSpPr>
        </xdr:nvSpPr>
        <xdr:spPr bwMode="auto">
          <a:xfrm>
            <a:off x="14897100" y="45119925"/>
            <a:ext cx="542925" cy="85725"/>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39" name="Line 120"/>
          <xdr:cNvSpPr>
            <a:spLocks noChangeShapeType="1"/>
          </xdr:cNvSpPr>
        </xdr:nvSpPr>
        <xdr:spPr bwMode="auto">
          <a:xfrm>
            <a:off x="11220450" y="45815250"/>
            <a:ext cx="1133475"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40" name="Line 121"/>
          <xdr:cNvSpPr>
            <a:spLocks noChangeShapeType="1"/>
          </xdr:cNvSpPr>
        </xdr:nvSpPr>
        <xdr:spPr bwMode="auto">
          <a:xfrm>
            <a:off x="12353925" y="45815250"/>
            <a:ext cx="895350"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41" name="Line 122"/>
          <xdr:cNvSpPr>
            <a:spLocks noChangeShapeType="1"/>
          </xdr:cNvSpPr>
        </xdr:nvSpPr>
        <xdr:spPr bwMode="auto">
          <a:xfrm>
            <a:off x="13239750" y="45824775"/>
            <a:ext cx="600075" cy="0"/>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42" name="Line 123"/>
          <xdr:cNvSpPr>
            <a:spLocks noChangeShapeType="1"/>
          </xdr:cNvSpPr>
        </xdr:nvSpPr>
        <xdr:spPr bwMode="auto">
          <a:xfrm>
            <a:off x="14497050" y="45824775"/>
            <a:ext cx="457200"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43" name="Oval 124"/>
          <xdr:cNvSpPr>
            <a:spLocks noChangeArrowheads="1"/>
          </xdr:cNvSpPr>
        </xdr:nvSpPr>
        <xdr:spPr bwMode="auto">
          <a:xfrm>
            <a:off x="14106525" y="44757975"/>
            <a:ext cx="847725" cy="1438275"/>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44" name="Rectangle 125"/>
          <xdr:cNvSpPr>
            <a:spLocks noChangeArrowheads="1"/>
          </xdr:cNvSpPr>
        </xdr:nvSpPr>
        <xdr:spPr bwMode="auto">
          <a:xfrm>
            <a:off x="13258800" y="44310300"/>
            <a:ext cx="1866900" cy="628650"/>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46" name="Rectangle 127"/>
          <xdr:cNvSpPr>
            <a:spLocks noChangeArrowheads="1"/>
          </xdr:cNvSpPr>
        </xdr:nvSpPr>
        <xdr:spPr bwMode="auto">
          <a:xfrm>
            <a:off x="13992225" y="44805600"/>
            <a:ext cx="333375" cy="1314450"/>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353" name="Text 128"/>
          <xdr:cNvSpPr txBox="1">
            <a:spLocks noChangeArrowheads="1"/>
          </xdr:cNvSpPr>
        </xdr:nvSpPr>
        <xdr:spPr bwMode="auto">
          <a:xfrm>
            <a:off x="11534775" y="44700825"/>
            <a:ext cx="714375"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領域</a:t>
            </a:r>
            <a:r>
              <a:rPr lang="ja-JP" altLang="en-US" sz="1200" b="0" i="0" u="none" strike="noStrike" baseline="0">
                <a:solidFill>
                  <a:srgbClr val="000000"/>
                </a:solidFill>
                <a:latin typeface="Times New Roman"/>
                <a:ea typeface="ＭＳ Ｐ明朝"/>
                <a:cs typeface="Times New Roman"/>
              </a:rPr>
              <a:t>1</a:t>
            </a:r>
            <a:endParaRPr lang="ja-JP" altLang="en-US" sz="1200" b="0" i="0" u="none" strike="noStrike" baseline="0">
              <a:solidFill>
                <a:srgbClr val="000000"/>
              </a:solidFill>
              <a:latin typeface="Times New Roman"/>
              <a:cs typeface="Times New Roman"/>
            </a:endParaRPr>
          </a:p>
        </xdr:txBody>
      </xdr:sp>
      <xdr:sp macro="" textlink="" fLocksText="0">
        <xdr:nvSpPr>
          <xdr:cNvPr id="10354" name="Text 129"/>
          <xdr:cNvSpPr txBox="1">
            <a:spLocks noChangeArrowheads="1"/>
          </xdr:cNvSpPr>
        </xdr:nvSpPr>
        <xdr:spPr bwMode="auto">
          <a:xfrm>
            <a:off x="12744450" y="44681775"/>
            <a:ext cx="7048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領域</a:t>
            </a:r>
            <a:r>
              <a:rPr lang="ja-JP" altLang="en-US" sz="1200" b="0" i="0" u="none" strike="noStrike" baseline="0">
                <a:solidFill>
                  <a:srgbClr val="000000"/>
                </a:solidFill>
                <a:latin typeface="Times New Roman"/>
                <a:ea typeface="ＭＳ Ｐ明朝"/>
                <a:cs typeface="Times New Roman"/>
              </a:rPr>
              <a:t>2</a:t>
            </a:r>
            <a:endParaRPr lang="ja-JP" altLang="en-US" sz="1200" b="0" i="0" u="none" strike="noStrike" baseline="0">
              <a:solidFill>
                <a:srgbClr val="000000"/>
              </a:solidFill>
              <a:latin typeface="Times New Roman"/>
              <a:cs typeface="Times New Roman"/>
            </a:endParaRPr>
          </a:p>
        </xdr:txBody>
      </xdr:sp>
      <xdr:sp macro="" textlink="" fLocksText="0">
        <xdr:nvSpPr>
          <xdr:cNvPr id="10355" name="Text 130"/>
          <xdr:cNvSpPr txBox="1">
            <a:spLocks noChangeArrowheads="1"/>
          </xdr:cNvSpPr>
        </xdr:nvSpPr>
        <xdr:spPr bwMode="auto">
          <a:xfrm>
            <a:off x="14316075" y="44700825"/>
            <a:ext cx="7048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領域</a:t>
            </a:r>
            <a:r>
              <a:rPr lang="ja-JP" altLang="en-US" sz="1200" b="0" i="0" u="none" strike="noStrike" baseline="0">
                <a:solidFill>
                  <a:srgbClr val="000000"/>
                </a:solidFill>
                <a:latin typeface="Times New Roman"/>
                <a:ea typeface="ＭＳ Ｐ明朝"/>
                <a:cs typeface="Times New Roman"/>
              </a:rPr>
              <a:t>i</a:t>
            </a:r>
            <a:endParaRPr lang="ja-JP" altLang="en-US" sz="1200" b="0" i="0" u="none" strike="noStrike" baseline="0">
              <a:solidFill>
                <a:srgbClr val="000000"/>
              </a:solidFill>
              <a:latin typeface="Times New Roman"/>
              <a:cs typeface="Times New Roman"/>
            </a:endParaRPr>
          </a:p>
        </xdr:txBody>
      </xdr:sp>
      <xdr:sp macro="" textlink="">
        <xdr:nvSpPr>
          <xdr:cNvPr id="1157350" name="Line 131"/>
          <xdr:cNvSpPr>
            <a:spLocks noChangeShapeType="1"/>
          </xdr:cNvSpPr>
        </xdr:nvSpPr>
        <xdr:spPr bwMode="auto">
          <a:xfrm flipV="1">
            <a:off x="14811375" y="44577000"/>
            <a:ext cx="466725" cy="333375"/>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357" name="Text 132"/>
          <xdr:cNvSpPr txBox="1">
            <a:spLocks noChangeArrowheads="1"/>
          </xdr:cNvSpPr>
        </xdr:nvSpPr>
        <xdr:spPr bwMode="auto">
          <a:xfrm>
            <a:off x="15344775" y="44396025"/>
            <a:ext cx="714375"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界面</a:t>
            </a:r>
            <a:r>
              <a:rPr lang="ja-JP" altLang="en-US" sz="1200" b="0" i="0" u="none" strike="noStrike" baseline="0">
                <a:solidFill>
                  <a:srgbClr val="000000"/>
                </a:solidFill>
                <a:latin typeface="Times New Roman"/>
                <a:ea typeface="ＭＳ Ｐ明朝"/>
                <a:cs typeface="Times New Roman"/>
              </a:rPr>
              <a:t>i</a:t>
            </a:r>
            <a:endParaRPr lang="ja-JP" altLang="en-US" sz="1200" b="0" i="0" u="none" strike="noStrike" baseline="0">
              <a:solidFill>
                <a:srgbClr val="000000"/>
              </a:solidFill>
              <a:latin typeface="Times New Roman"/>
              <a:cs typeface="Times New Roman"/>
            </a:endParaRPr>
          </a:p>
        </xdr:txBody>
      </xdr:sp>
      <xdr:sp macro="" textlink="">
        <xdr:nvSpPr>
          <xdr:cNvPr id="1157352" name="Line 133"/>
          <xdr:cNvSpPr>
            <a:spLocks noChangeShapeType="1"/>
          </xdr:cNvSpPr>
        </xdr:nvSpPr>
        <xdr:spPr bwMode="auto">
          <a:xfrm flipH="1" flipV="1">
            <a:off x="12306300" y="44577000"/>
            <a:ext cx="190500" cy="276225"/>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359" name="Text 134"/>
          <xdr:cNvSpPr txBox="1">
            <a:spLocks noChangeArrowheads="1"/>
          </xdr:cNvSpPr>
        </xdr:nvSpPr>
        <xdr:spPr bwMode="auto">
          <a:xfrm>
            <a:off x="11972925" y="44367450"/>
            <a:ext cx="7048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界面</a:t>
            </a:r>
            <a:r>
              <a:rPr lang="ja-JP" altLang="en-US" sz="1200" b="0" i="0" u="none" strike="noStrike" baseline="0">
                <a:solidFill>
                  <a:srgbClr val="000000"/>
                </a:solidFill>
                <a:latin typeface="Times New Roman"/>
                <a:ea typeface="ＭＳ Ｐ明朝"/>
                <a:cs typeface="Times New Roman"/>
              </a:rPr>
              <a:t>1</a:t>
            </a:r>
            <a:endParaRPr lang="ja-JP" altLang="en-US" sz="1200" b="0" i="0" u="none" strike="noStrike" baseline="0">
              <a:solidFill>
                <a:srgbClr val="000000"/>
              </a:solidFill>
              <a:latin typeface="Times New Roman"/>
              <a:cs typeface="Times New Roman"/>
            </a:endParaRPr>
          </a:p>
        </xdr:txBody>
      </xdr:sp>
      <xdr:sp macro="" textlink="" fLocksText="0">
        <xdr:nvSpPr>
          <xdr:cNvPr id="10361" name="Text 134"/>
          <xdr:cNvSpPr txBox="1">
            <a:spLocks noChangeArrowheads="1"/>
          </xdr:cNvSpPr>
        </xdr:nvSpPr>
        <xdr:spPr bwMode="auto">
          <a:xfrm>
            <a:off x="13611225" y="44386500"/>
            <a:ext cx="7143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界面2</a:t>
            </a:r>
          </a:p>
        </xdr:txBody>
      </xdr:sp>
      <xdr:sp macro="" textlink="">
        <xdr:nvSpPr>
          <xdr:cNvPr id="1157356" name="Line 137"/>
          <xdr:cNvSpPr>
            <a:spLocks noChangeShapeType="1"/>
          </xdr:cNvSpPr>
        </xdr:nvSpPr>
        <xdr:spPr bwMode="auto">
          <a:xfrm flipV="1">
            <a:off x="13249275" y="45015150"/>
            <a:ext cx="0" cy="457200"/>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57" name="Line 138"/>
          <xdr:cNvSpPr>
            <a:spLocks noChangeShapeType="1"/>
          </xdr:cNvSpPr>
        </xdr:nvSpPr>
        <xdr:spPr bwMode="auto">
          <a:xfrm>
            <a:off x="13249275" y="45491400"/>
            <a:ext cx="533400" cy="0"/>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364" name="Text 59"/>
          <xdr:cNvSpPr txBox="1">
            <a:spLocks noChangeArrowheads="1"/>
          </xdr:cNvSpPr>
        </xdr:nvSpPr>
        <xdr:spPr bwMode="auto">
          <a:xfrm>
            <a:off x="13163550" y="44805600"/>
            <a:ext cx="238125"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a:t>
            </a:r>
          </a:p>
        </xdr:txBody>
      </xdr:sp>
      <xdr:sp macro="" textlink="" fLocksText="0">
        <xdr:nvSpPr>
          <xdr:cNvPr id="10365" name="Text 59"/>
          <xdr:cNvSpPr txBox="1">
            <a:spLocks noChangeArrowheads="1"/>
          </xdr:cNvSpPr>
        </xdr:nvSpPr>
        <xdr:spPr bwMode="auto">
          <a:xfrm>
            <a:off x="13849350" y="45339000"/>
            <a:ext cx="20955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xdr:txBody>
      </xdr:sp>
      <xdr:sp macro="" textlink="">
        <xdr:nvSpPr>
          <xdr:cNvPr id="1157360" name="Line 141"/>
          <xdr:cNvSpPr>
            <a:spLocks noChangeShapeType="1"/>
          </xdr:cNvSpPr>
        </xdr:nvSpPr>
        <xdr:spPr bwMode="auto">
          <a:xfrm flipV="1">
            <a:off x="14954250" y="45005625"/>
            <a:ext cx="0" cy="466725"/>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61" name="Line 142"/>
          <xdr:cNvSpPr>
            <a:spLocks noChangeShapeType="1"/>
          </xdr:cNvSpPr>
        </xdr:nvSpPr>
        <xdr:spPr bwMode="auto">
          <a:xfrm>
            <a:off x="14954250" y="45491400"/>
            <a:ext cx="523875" cy="0"/>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368" name="Text 59"/>
          <xdr:cNvSpPr txBox="1">
            <a:spLocks noChangeArrowheads="1"/>
          </xdr:cNvSpPr>
        </xdr:nvSpPr>
        <xdr:spPr bwMode="auto">
          <a:xfrm>
            <a:off x="14992350" y="44824650"/>
            <a:ext cx="228600"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a:t>
            </a:r>
          </a:p>
        </xdr:txBody>
      </xdr:sp>
      <xdr:sp macro="" textlink="" fLocksText="0">
        <xdr:nvSpPr>
          <xdr:cNvPr id="10369" name="Text 59"/>
          <xdr:cNvSpPr txBox="1">
            <a:spLocks noChangeArrowheads="1"/>
          </xdr:cNvSpPr>
        </xdr:nvSpPr>
        <xdr:spPr bwMode="auto">
          <a:xfrm>
            <a:off x="15497175" y="45319950"/>
            <a:ext cx="20002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xdr:txBody>
      </xdr:sp>
      <xdr:sp macro="" textlink="">
        <xdr:nvSpPr>
          <xdr:cNvPr id="1157364" name="Line 145"/>
          <xdr:cNvSpPr>
            <a:spLocks noChangeShapeType="1"/>
          </xdr:cNvSpPr>
        </xdr:nvSpPr>
        <xdr:spPr bwMode="auto">
          <a:xfrm>
            <a:off x="11201400" y="45491400"/>
            <a:ext cx="0" cy="457200"/>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87" name="Line 159"/>
          <xdr:cNvSpPr>
            <a:spLocks noChangeShapeType="1"/>
          </xdr:cNvSpPr>
        </xdr:nvSpPr>
        <xdr:spPr bwMode="auto">
          <a:xfrm>
            <a:off x="12430125" y="45119925"/>
            <a:ext cx="0" cy="295275"/>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88" name="Line 160"/>
          <xdr:cNvSpPr>
            <a:spLocks noChangeShapeType="1"/>
          </xdr:cNvSpPr>
        </xdr:nvSpPr>
        <xdr:spPr bwMode="auto">
          <a:xfrm flipH="1" flipV="1">
            <a:off x="12163425" y="45367575"/>
            <a:ext cx="209550" cy="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89" name="Line 161"/>
          <xdr:cNvSpPr>
            <a:spLocks noChangeShapeType="1"/>
          </xdr:cNvSpPr>
        </xdr:nvSpPr>
        <xdr:spPr bwMode="auto">
          <a:xfrm>
            <a:off x="12430125" y="45377100"/>
            <a:ext cx="257175" cy="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97" name="長方形 163"/>
          <xdr:cNvSpPr>
            <a:spLocks noChangeArrowheads="1"/>
          </xdr:cNvSpPr>
        </xdr:nvSpPr>
        <xdr:spPr bwMode="auto">
          <a:xfrm>
            <a:off x="12496800" y="43891200"/>
            <a:ext cx="1066800" cy="771525"/>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98" name="Line 136"/>
          <xdr:cNvSpPr>
            <a:spLocks noChangeShapeType="1"/>
          </xdr:cNvSpPr>
        </xdr:nvSpPr>
        <xdr:spPr bwMode="auto">
          <a:xfrm flipH="1">
            <a:off x="13506450" y="44577000"/>
            <a:ext cx="123825" cy="34290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408" name="円/楕円 2"/>
          <xdr:cNvSpPr>
            <a:spLocks noChangeArrowheads="1"/>
          </xdr:cNvSpPr>
        </xdr:nvSpPr>
        <xdr:spPr bwMode="auto">
          <a:xfrm flipH="1">
            <a:off x="11229975" y="45262800"/>
            <a:ext cx="85725" cy="85725"/>
          </a:xfrm>
          <a:prstGeom prst="ellipse">
            <a:avLst/>
          </a:prstGeom>
          <a:solidFill>
            <a:srgbClr val="FF0000"/>
          </a:solidFill>
          <a:ln w="9525" algn="ctr">
            <a:solidFill>
              <a:srgbClr val="FF0000"/>
            </a:solidFill>
            <a:round/>
            <a:headEnd/>
            <a:tailEnd/>
          </a:ln>
        </xdr:spPr>
      </xdr:sp>
      <xdr:cxnSp macro="">
        <xdr:nvCxnSpPr>
          <xdr:cNvPr id="1157409" name="直線コネクタ 4"/>
          <xdr:cNvCxnSpPr>
            <a:cxnSpLocks noChangeShapeType="1"/>
            <a:stCxn id="1157408" idx="7"/>
          </xdr:cNvCxnSpPr>
        </xdr:nvCxnSpPr>
        <xdr:spPr bwMode="auto">
          <a:xfrm flipH="1" flipV="1">
            <a:off x="10991850" y="45081825"/>
            <a:ext cx="247650" cy="1905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186" name="Text 134"/>
          <xdr:cNvSpPr txBox="1">
            <a:spLocks noChangeArrowheads="1"/>
          </xdr:cNvSpPr>
        </xdr:nvSpPr>
        <xdr:spPr bwMode="auto">
          <a:xfrm>
            <a:off x="10801350" y="44853225"/>
            <a:ext cx="447675"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光源</a:t>
            </a:r>
          </a:p>
        </xdr:txBody>
      </xdr:sp>
      <xdr:cxnSp macro="">
        <xdr:nvCxnSpPr>
          <xdr:cNvPr id="1157411" name="直線コネクタ 2"/>
          <xdr:cNvCxnSpPr>
            <a:cxnSpLocks noChangeShapeType="1"/>
            <a:stCxn id="1157325" idx="0"/>
          </xdr:cNvCxnSpPr>
        </xdr:nvCxnSpPr>
        <xdr:spPr bwMode="auto">
          <a:xfrm flipV="1">
            <a:off x="10753725" y="44624625"/>
            <a:ext cx="0" cy="86677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187" name="Text 59"/>
          <xdr:cNvSpPr txBox="1">
            <a:spLocks noChangeArrowheads="1"/>
          </xdr:cNvSpPr>
        </xdr:nvSpPr>
        <xdr:spPr bwMode="auto">
          <a:xfrm>
            <a:off x="10668000" y="44376975"/>
            <a:ext cx="4857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Y</a:t>
            </a: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xnSp macro="">
        <xdr:nvCxnSpPr>
          <xdr:cNvPr id="1157413" name="直線コネクタ 4"/>
          <xdr:cNvCxnSpPr>
            <a:cxnSpLocks noChangeShapeType="1"/>
          </xdr:cNvCxnSpPr>
        </xdr:nvCxnSpPr>
        <xdr:spPr bwMode="auto">
          <a:xfrm flipV="1">
            <a:off x="11277600" y="45358050"/>
            <a:ext cx="0" cy="36195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157414" name="直線コネクタ 11"/>
          <xdr:cNvCxnSpPr>
            <a:cxnSpLocks noChangeShapeType="1"/>
          </xdr:cNvCxnSpPr>
        </xdr:nvCxnSpPr>
        <xdr:spPr bwMode="auto">
          <a:xfrm>
            <a:off x="11068050" y="45653325"/>
            <a:ext cx="133350" cy="9525"/>
          </a:xfrm>
          <a:prstGeom prst="line">
            <a:avLst/>
          </a:prstGeom>
          <a:noFill/>
          <a:ln w="9525" algn="ctr">
            <a:solidFill>
              <a:srgbClr val="7F7F7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157415" name="直線コネクタ 13"/>
          <xdr:cNvCxnSpPr>
            <a:cxnSpLocks noChangeShapeType="1"/>
          </xdr:cNvCxnSpPr>
        </xdr:nvCxnSpPr>
        <xdr:spPr bwMode="auto">
          <a:xfrm flipV="1">
            <a:off x="11287125" y="45662850"/>
            <a:ext cx="114300" cy="0"/>
          </a:xfrm>
          <a:prstGeom prst="line">
            <a:avLst/>
          </a:prstGeom>
          <a:noFill/>
          <a:ln w="9525" algn="ctr">
            <a:solidFill>
              <a:srgbClr val="7F7F7F"/>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157345" name="Rectangle 126"/>
          <xdr:cNvSpPr>
            <a:spLocks noChangeArrowheads="1"/>
          </xdr:cNvSpPr>
        </xdr:nvSpPr>
        <xdr:spPr bwMode="auto">
          <a:xfrm>
            <a:off x="12420600" y="45967650"/>
            <a:ext cx="2743200" cy="771525"/>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4" name="テキスト ボックス 263"/>
          <xdr:cNvSpPr txBox="1"/>
        </xdr:nvSpPr>
        <xdr:spPr>
          <a:xfrm>
            <a:off x="11277601" y="45443775"/>
            <a:ext cx="3810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W0</a:t>
            </a:r>
            <a:endParaRPr kumimoji="1" lang="ja-JP" altLang="en-US" sz="1100"/>
          </a:p>
        </xdr:txBody>
      </xdr:sp>
      <xdr:sp macro="" textlink="">
        <xdr:nvSpPr>
          <xdr:cNvPr id="265" name="テキスト ボックス 264"/>
          <xdr:cNvSpPr txBox="1"/>
        </xdr:nvSpPr>
        <xdr:spPr>
          <a:xfrm>
            <a:off x="11772900" y="45605700"/>
            <a:ext cx="3810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L1</a:t>
            </a:r>
            <a:endParaRPr kumimoji="1" lang="ja-JP" altLang="en-US" sz="1100"/>
          </a:p>
        </xdr:txBody>
      </xdr:sp>
      <xdr:sp macro="" textlink="">
        <xdr:nvSpPr>
          <xdr:cNvPr id="266" name="テキスト ボックス 265"/>
          <xdr:cNvSpPr txBox="1"/>
        </xdr:nvSpPr>
        <xdr:spPr>
          <a:xfrm>
            <a:off x="12658725" y="45615225"/>
            <a:ext cx="3810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L2</a:t>
            </a:r>
          </a:p>
          <a:p>
            <a:endParaRPr kumimoji="1" lang="ja-JP" altLang="en-US" sz="1100"/>
          </a:p>
        </xdr:txBody>
      </xdr:sp>
      <xdr:sp macro="" textlink="">
        <xdr:nvSpPr>
          <xdr:cNvPr id="267" name="テキスト ボックス 266"/>
          <xdr:cNvSpPr txBox="1"/>
        </xdr:nvSpPr>
        <xdr:spPr>
          <a:xfrm>
            <a:off x="14573250" y="45615225"/>
            <a:ext cx="3810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Li</a:t>
            </a:r>
            <a:endParaRPr kumimoji="1" lang="ja-JP" altLang="en-US" sz="1100"/>
          </a:p>
        </xdr:txBody>
      </xdr:sp>
      <xdr:sp macro="" textlink="">
        <xdr:nvSpPr>
          <xdr:cNvPr id="268" name="テキスト ボックス 267"/>
          <xdr:cNvSpPr txBox="1"/>
        </xdr:nvSpPr>
        <xdr:spPr>
          <a:xfrm>
            <a:off x="12411075" y="45138975"/>
            <a:ext cx="3810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W1</a:t>
            </a:r>
            <a:endParaRPr kumimoji="1" lang="ja-JP" altLang="en-US" sz="1100"/>
          </a:p>
        </xdr:txBody>
      </xdr:sp>
    </xdr:grpSp>
    <xdr:clientData/>
  </xdr:twoCellAnchor>
  <xdr:twoCellAnchor>
    <xdr:from>
      <xdr:col>13</xdr:col>
      <xdr:colOff>790575</xdr:colOff>
      <xdr:row>283</xdr:row>
      <xdr:rowOff>104775</xdr:rowOff>
    </xdr:from>
    <xdr:to>
      <xdr:col>17</xdr:col>
      <xdr:colOff>152400</xdr:colOff>
      <xdr:row>285</xdr:row>
      <xdr:rowOff>19050</xdr:rowOff>
    </xdr:to>
    <xdr:sp macro="" textlink="">
      <xdr:nvSpPr>
        <xdr:cNvPr id="29" name="テキスト ボックス 28"/>
        <xdr:cNvSpPr txBox="1"/>
      </xdr:nvSpPr>
      <xdr:spPr>
        <a:xfrm>
          <a:off x="9763125" y="46091475"/>
          <a:ext cx="2790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全体の座標系</a:t>
          </a:r>
          <a:r>
            <a:rPr kumimoji="1" lang="en-US" altLang="ja-JP" sz="1100"/>
            <a:t>X-Y</a:t>
          </a:r>
          <a:r>
            <a:rPr kumimoji="1" lang="ja-JP" altLang="en-US" sz="1100"/>
            <a:t>と界面ごとの座標系</a:t>
          </a:r>
          <a:r>
            <a:rPr kumimoji="1" lang="en-US" altLang="ja-JP" sz="1100"/>
            <a:t>x-y</a:t>
          </a:r>
          <a:endParaRPr kumimoji="1" lang="ja-JP" altLang="en-US" sz="1100"/>
        </a:p>
      </xdr:txBody>
    </xdr:sp>
    <xdr:clientData/>
  </xdr:twoCellAnchor>
  <xdr:twoCellAnchor>
    <xdr:from>
      <xdr:col>11</xdr:col>
      <xdr:colOff>104775</xdr:colOff>
      <xdr:row>288</xdr:row>
      <xdr:rowOff>95248</xdr:rowOff>
    </xdr:from>
    <xdr:to>
      <xdr:col>18</xdr:col>
      <xdr:colOff>742950</xdr:colOff>
      <xdr:row>318</xdr:row>
      <xdr:rowOff>28575</xdr:rowOff>
    </xdr:to>
    <xdr:grpSp>
      <xdr:nvGrpSpPr>
        <xdr:cNvPr id="30" name="グループ化 29"/>
        <xdr:cNvGrpSpPr/>
      </xdr:nvGrpSpPr>
      <xdr:grpSpPr>
        <a:xfrm>
          <a:off x="7362825" y="46729648"/>
          <a:ext cx="6638925" cy="4791077"/>
          <a:chOff x="10572750" y="47291623"/>
          <a:chExt cx="6638925" cy="4791077"/>
        </a:xfrm>
      </xdr:grpSpPr>
      <xdr:grpSp>
        <xdr:nvGrpSpPr>
          <xdr:cNvPr id="12" name="グループ化 11"/>
          <xdr:cNvGrpSpPr/>
        </xdr:nvGrpSpPr>
        <xdr:grpSpPr>
          <a:xfrm>
            <a:off x="10572750" y="47291623"/>
            <a:ext cx="6638925" cy="4791077"/>
            <a:chOff x="11315700" y="42595798"/>
            <a:chExt cx="6638925" cy="4791077"/>
          </a:xfrm>
        </xdr:grpSpPr>
        <xdr:sp macro="" textlink="">
          <xdr:nvSpPr>
            <xdr:cNvPr id="1157236" name="Oval 116"/>
            <xdr:cNvSpPr>
              <a:spLocks noChangeArrowheads="1"/>
            </xdr:cNvSpPr>
          </xdr:nvSpPr>
          <xdr:spPr bwMode="auto">
            <a:xfrm>
              <a:off x="14173200" y="43500675"/>
              <a:ext cx="3543300" cy="3867150"/>
            </a:xfrm>
            <a:prstGeom prst="ellipse">
              <a:avLst/>
            </a:prstGeom>
            <a:noFill/>
            <a:ln w="9360">
              <a:solidFill>
                <a:srgbClr val="008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80" name="Rectangle 161"/>
            <xdr:cNvSpPr>
              <a:spLocks noChangeArrowheads="1"/>
            </xdr:cNvSpPr>
          </xdr:nvSpPr>
          <xdr:spPr bwMode="auto">
            <a:xfrm>
              <a:off x="13782675" y="45700950"/>
              <a:ext cx="4143375" cy="1685925"/>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37" name="Rectangle 2"/>
            <xdr:cNvSpPr>
              <a:spLocks noChangeArrowheads="1"/>
            </xdr:cNvSpPr>
          </xdr:nvSpPr>
          <xdr:spPr bwMode="auto">
            <a:xfrm>
              <a:off x="16141592" y="43474747"/>
              <a:ext cx="1813033" cy="2559578"/>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90" name="Line 117"/>
            <xdr:cNvSpPr>
              <a:spLocks noChangeShapeType="1"/>
            </xdr:cNvSpPr>
          </xdr:nvSpPr>
          <xdr:spPr bwMode="auto">
            <a:xfrm>
              <a:off x="11780944" y="44324720"/>
              <a:ext cx="5006671" cy="0"/>
            </a:xfrm>
            <a:prstGeom prst="line">
              <a:avLst/>
            </a:prstGeom>
            <a:noFill/>
            <a:ln w="9360">
              <a:solidFill>
                <a:srgbClr val="808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91" name="Line 118"/>
            <xdr:cNvSpPr>
              <a:spLocks noChangeShapeType="1"/>
            </xdr:cNvSpPr>
          </xdr:nvSpPr>
          <xdr:spPr bwMode="auto">
            <a:xfrm flipH="1" flipV="1">
              <a:off x="12740477" y="43387818"/>
              <a:ext cx="4123141" cy="2182885"/>
            </a:xfrm>
            <a:prstGeom prst="line">
              <a:avLst/>
            </a:prstGeom>
            <a:noFill/>
            <a:ln w="9360">
              <a:solidFill>
                <a:srgbClr val="0000FF"/>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92" name="Line 119"/>
            <xdr:cNvSpPr>
              <a:spLocks noChangeShapeType="1"/>
            </xdr:cNvSpPr>
          </xdr:nvSpPr>
          <xdr:spPr bwMode="auto">
            <a:xfrm flipH="1" flipV="1">
              <a:off x="14479036" y="44315062"/>
              <a:ext cx="1510551" cy="792020"/>
            </a:xfrm>
            <a:prstGeom prst="line">
              <a:avLst/>
            </a:prstGeom>
            <a:noFill/>
            <a:ln w="936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93" name="Line 120"/>
            <xdr:cNvSpPr>
              <a:spLocks noChangeShapeType="1"/>
            </xdr:cNvSpPr>
          </xdr:nvSpPr>
          <xdr:spPr bwMode="auto">
            <a:xfrm>
              <a:off x="14479036" y="43001467"/>
              <a:ext cx="9500" cy="2279473"/>
            </a:xfrm>
            <a:prstGeom prst="line">
              <a:avLst/>
            </a:prstGeom>
            <a:noFill/>
            <a:ln w="9360">
              <a:solidFill>
                <a:srgbClr val="80800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94" name="Line 121"/>
            <xdr:cNvSpPr>
              <a:spLocks noChangeShapeType="1"/>
            </xdr:cNvSpPr>
          </xdr:nvSpPr>
          <xdr:spPr bwMode="auto">
            <a:xfrm flipV="1">
              <a:off x="13716000" y="43127030"/>
              <a:ext cx="1456560" cy="2554869"/>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95" name="Line 122"/>
            <xdr:cNvSpPr>
              <a:spLocks noChangeShapeType="1"/>
            </xdr:cNvSpPr>
          </xdr:nvSpPr>
          <xdr:spPr bwMode="auto">
            <a:xfrm>
              <a:off x="12426966" y="44682095"/>
              <a:ext cx="2052070" cy="0"/>
            </a:xfrm>
            <a:prstGeom prst="line">
              <a:avLst/>
            </a:prstGeom>
            <a:noFill/>
            <a:ln w="936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96" name="AutoShape 123"/>
            <xdr:cNvSpPr>
              <a:spLocks/>
            </xdr:cNvSpPr>
          </xdr:nvSpPr>
          <xdr:spPr bwMode="auto">
            <a:xfrm>
              <a:off x="14488537" y="43107714"/>
              <a:ext cx="598520" cy="164199"/>
            </a:xfrm>
            <a:custGeom>
              <a:avLst/>
              <a:gdLst>
                <a:gd name="T0" fmla="*/ 0 w 772"/>
                <a:gd name="T1" fmla="*/ 0 h 266"/>
                <a:gd name="T2" fmla="*/ 2147483647 w 772"/>
                <a:gd name="T3" fmla="*/ 2147483647 h 266"/>
                <a:gd name="T4" fmla="*/ 2147483647 w 772"/>
                <a:gd name="T5" fmla="*/ 2147483647 h 266"/>
                <a:gd name="T6" fmla="*/ 2147483647 w 772"/>
                <a:gd name="T7" fmla="*/ 2147483647 h 26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772" h="266">
                  <a:moveTo>
                    <a:pt x="0" y="0"/>
                  </a:moveTo>
                  <a:lnTo>
                    <a:pt x="266" y="26"/>
                  </a:lnTo>
                  <a:lnTo>
                    <a:pt x="558" y="106"/>
                  </a:lnTo>
                  <a:lnTo>
                    <a:pt x="771" y="265"/>
                  </a:lnTo>
                </a:path>
              </a:pathLst>
            </a:custGeom>
            <a:noFill/>
            <a:ln w="9360" cap="flat">
              <a:solidFill>
                <a:srgbClr val="000000"/>
              </a:solidFill>
              <a:round/>
              <a:headEn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97" name="Line 134"/>
            <xdr:cNvSpPr>
              <a:spLocks noChangeShapeType="1"/>
            </xdr:cNvSpPr>
          </xdr:nvSpPr>
          <xdr:spPr bwMode="auto">
            <a:xfrm>
              <a:off x="12873482" y="43629288"/>
              <a:ext cx="2061570" cy="231811"/>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98" name="Line 135"/>
            <xdr:cNvSpPr>
              <a:spLocks noChangeShapeType="1"/>
            </xdr:cNvSpPr>
          </xdr:nvSpPr>
          <xdr:spPr bwMode="auto">
            <a:xfrm>
              <a:off x="14925552" y="43880416"/>
              <a:ext cx="1871564" cy="569868"/>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299" name="Line 21"/>
            <xdr:cNvSpPr>
              <a:spLocks noChangeShapeType="1"/>
            </xdr:cNvSpPr>
          </xdr:nvSpPr>
          <xdr:spPr bwMode="auto">
            <a:xfrm>
              <a:off x="11733443" y="45280940"/>
              <a:ext cx="5821132" cy="910"/>
            </a:xfrm>
            <a:prstGeom prst="line">
              <a:avLst/>
            </a:prstGeom>
            <a:noFill/>
            <a:ln w="936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00" name="Line 22"/>
            <xdr:cNvSpPr>
              <a:spLocks noChangeShapeType="1"/>
            </xdr:cNvSpPr>
          </xdr:nvSpPr>
          <xdr:spPr bwMode="auto">
            <a:xfrm flipV="1">
              <a:off x="12417466" y="43078737"/>
              <a:ext cx="0" cy="2202203"/>
            </a:xfrm>
            <a:prstGeom prst="line">
              <a:avLst/>
            </a:prstGeom>
            <a:noFill/>
            <a:ln w="936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01" name="Line 23"/>
            <xdr:cNvSpPr>
              <a:spLocks noChangeShapeType="1"/>
            </xdr:cNvSpPr>
          </xdr:nvSpPr>
          <xdr:spPr bwMode="auto">
            <a:xfrm flipH="1">
              <a:off x="16018089" y="43078737"/>
              <a:ext cx="551019" cy="444304"/>
            </a:xfrm>
            <a:prstGeom prst="line">
              <a:avLst/>
            </a:prstGeom>
            <a:noFill/>
            <a:ln w="9360">
              <a:solidFill>
                <a:srgbClr val="008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02" name="Line 24"/>
            <xdr:cNvSpPr>
              <a:spLocks noChangeShapeType="1"/>
            </xdr:cNvSpPr>
          </xdr:nvSpPr>
          <xdr:spPr bwMode="auto">
            <a:xfrm flipV="1">
              <a:off x="11961451" y="44324720"/>
              <a:ext cx="9500" cy="965878"/>
            </a:xfrm>
            <a:prstGeom prst="line">
              <a:avLst/>
            </a:prstGeom>
            <a:noFill/>
            <a:ln w="936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03" name="Line 25"/>
            <xdr:cNvSpPr>
              <a:spLocks noChangeShapeType="1"/>
            </xdr:cNvSpPr>
          </xdr:nvSpPr>
          <xdr:spPr bwMode="auto">
            <a:xfrm>
              <a:off x="12426966" y="44208815"/>
              <a:ext cx="437015" cy="0"/>
            </a:xfrm>
            <a:prstGeom prst="line">
              <a:avLst/>
            </a:prstGeom>
            <a:noFill/>
            <a:ln w="936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04" name="Line 27"/>
            <xdr:cNvSpPr>
              <a:spLocks noChangeShapeType="1"/>
            </xdr:cNvSpPr>
          </xdr:nvSpPr>
          <xdr:spPr bwMode="auto">
            <a:xfrm>
              <a:off x="12863981" y="43629288"/>
              <a:ext cx="0" cy="608503"/>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05" name="Line 28"/>
            <xdr:cNvSpPr>
              <a:spLocks noChangeShapeType="1"/>
            </xdr:cNvSpPr>
          </xdr:nvSpPr>
          <xdr:spPr bwMode="auto">
            <a:xfrm>
              <a:off x="11790445" y="43619629"/>
              <a:ext cx="2451084" cy="0"/>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06" name="Line 29"/>
            <xdr:cNvSpPr>
              <a:spLocks noChangeShapeType="1"/>
            </xdr:cNvSpPr>
          </xdr:nvSpPr>
          <xdr:spPr bwMode="auto">
            <a:xfrm>
              <a:off x="12863981" y="43629288"/>
              <a:ext cx="1520052" cy="792020"/>
            </a:xfrm>
            <a:prstGeom prst="line">
              <a:avLst/>
            </a:prstGeom>
            <a:noFill/>
            <a:ln w="9360">
              <a:solidFill>
                <a:srgbClr val="0000F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07" name="AutoShape 31"/>
            <xdr:cNvSpPr>
              <a:spLocks/>
            </xdr:cNvSpPr>
          </xdr:nvSpPr>
          <xdr:spPr bwMode="auto">
            <a:xfrm>
              <a:off x="13700010" y="43745193"/>
              <a:ext cx="199507" cy="338057"/>
            </a:xfrm>
            <a:custGeom>
              <a:avLst/>
              <a:gdLst>
                <a:gd name="T0" fmla="*/ 2147483647 w 574"/>
                <a:gd name="T1" fmla="*/ 0 h 958"/>
                <a:gd name="T2" fmla="*/ 2147483647 w 574"/>
                <a:gd name="T3" fmla="*/ 2147483647 h 958"/>
                <a:gd name="T4" fmla="*/ 0 w 574"/>
                <a:gd name="T5" fmla="*/ 2147483647 h 958"/>
                <a:gd name="T6" fmla="*/ 0 60000 65536"/>
                <a:gd name="T7" fmla="*/ 0 60000 65536"/>
                <a:gd name="T8" fmla="*/ 0 60000 65536"/>
              </a:gdLst>
              <a:ahLst/>
              <a:cxnLst>
                <a:cxn ang="T6">
                  <a:pos x="T0" y="T1"/>
                </a:cxn>
                <a:cxn ang="T7">
                  <a:pos x="T2" y="T3"/>
                </a:cxn>
                <a:cxn ang="T8">
                  <a:pos x="T4" y="T5"/>
                </a:cxn>
              </a:cxnLst>
              <a:rect l="0" t="0" r="r" b="b"/>
              <a:pathLst>
                <a:path w="574" h="958">
                  <a:moveTo>
                    <a:pt x="505" y="0"/>
                  </a:moveTo>
                  <a:cubicBezTo>
                    <a:pt x="573" y="315"/>
                    <a:pt x="379" y="620"/>
                    <a:pt x="160" y="824"/>
                  </a:cubicBezTo>
                  <a:lnTo>
                    <a:pt x="0" y="957"/>
                  </a:lnTo>
                </a:path>
              </a:pathLst>
            </a:custGeom>
            <a:noFill/>
            <a:ln w="9360" cap="flat">
              <a:solidFill>
                <a:srgbClr val="0000FF"/>
              </a:solidFill>
              <a:round/>
              <a:headEnd type="triangle" w="med" len="me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08" name="Line 34"/>
            <xdr:cNvSpPr>
              <a:spLocks noChangeShapeType="1"/>
            </xdr:cNvSpPr>
          </xdr:nvSpPr>
          <xdr:spPr bwMode="auto">
            <a:xfrm>
              <a:off x="14488537" y="44826977"/>
              <a:ext cx="418014" cy="0"/>
            </a:xfrm>
            <a:prstGeom prst="line">
              <a:avLst/>
            </a:prstGeom>
            <a:noFill/>
            <a:ln w="936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09" name="Line 35"/>
            <xdr:cNvSpPr>
              <a:spLocks noChangeShapeType="1"/>
            </xdr:cNvSpPr>
          </xdr:nvSpPr>
          <xdr:spPr bwMode="auto">
            <a:xfrm>
              <a:off x="14925552" y="43870757"/>
              <a:ext cx="0" cy="1062466"/>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10" name="Line 36"/>
            <xdr:cNvSpPr>
              <a:spLocks noChangeShapeType="1"/>
            </xdr:cNvSpPr>
          </xdr:nvSpPr>
          <xdr:spPr bwMode="auto">
            <a:xfrm flipH="1">
              <a:off x="13880516" y="43832122"/>
              <a:ext cx="864529" cy="560209"/>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11" name="Line 36"/>
            <xdr:cNvSpPr>
              <a:spLocks noChangeShapeType="1"/>
            </xdr:cNvSpPr>
          </xdr:nvSpPr>
          <xdr:spPr bwMode="auto">
            <a:xfrm>
              <a:off x="14925552" y="43870757"/>
              <a:ext cx="2764594" cy="328399"/>
            </a:xfrm>
            <a:prstGeom prst="line">
              <a:avLst/>
            </a:prstGeom>
            <a:noFill/>
            <a:ln w="9360">
              <a:solidFill>
                <a:srgbClr val="FF0000"/>
              </a:solidFill>
              <a:prstDash val="sys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12" name="Line 37"/>
            <xdr:cNvSpPr>
              <a:spLocks noChangeShapeType="1"/>
            </xdr:cNvSpPr>
          </xdr:nvSpPr>
          <xdr:spPr bwMode="auto">
            <a:xfrm flipV="1">
              <a:off x="14925552" y="43156007"/>
              <a:ext cx="788527" cy="705091"/>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13" name="AutoShape 38"/>
            <xdr:cNvSpPr>
              <a:spLocks/>
            </xdr:cNvSpPr>
          </xdr:nvSpPr>
          <xdr:spPr bwMode="auto">
            <a:xfrm>
              <a:off x="13890016" y="43619629"/>
              <a:ext cx="19001" cy="115905"/>
            </a:xfrm>
            <a:custGeom>
              <a:avLst/>
              <a:gdLst>
                <a:gd name="T0" fmla="*/ 0 w 55"/>
                <a:gd name="T1" fmla="*/ 0 h 346"/>
                <a:gd name="T2" fmla="*/ 2147483647 w 55"/>
                <a:gd name="T3" fmla="*/ 2147483647 h 346"/>
                <a:gd name="T4" fmla="*/ 2147483647 w 55"/>
                <a:gd name="T5" fmla="*/ 2147483647 h 346"/>
                <a:gd name="T6" fmla="*/ 0 60000 65536"/>
                <a:gd name="T7" fmla="*/ 0 60000 65536"/>
                <a:gd name="T8" fmla="*/ 0 60000 65536"/>
              </a:gdLst>
              <a:ahLst/>
              <a:cxnLst>
                <a:cxn ang="T6">
                  <a:pos x="T0" y="T1"/>
                </a:cxn>
                <a:cxn ang="T7">
                  <a:pos x="T2" y="T3"/>
                </a:cxn>
                <a:cxn ang="T8">
                  <a:pos x="T4" y="T5"/>
                </a:cxn>
              </a:cxnLst>
              <a:rect l="0" t="0" r="r" b="b"/>
              <a:pathLst>
                <a:path w="55" h="346">
                  <a:moveTo>
                    <a:pt x="0" y="0"/>
                  </a:moveTo>
                  <a:lnTo>
                    <a:pt x="54" y="266"/>
                  </a:lnTo>
                  <a:lnTo>
                    <a:pt x="27" y="345"/>
                  </a:lnTo>
                </a:path>
              </a:pathLst>
            </a:custGeom>
            <a:noFill/>
            <a:ln w="9360" cap="flat">
              <a:solidFill>
                <a:srgbClr val="000000"/>
              </a:solidFill>
              <a:round/>
              <a:headEn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14" name="Line 39"/>
            <xdr:cNvSpPr>
              <a:spLocks noChangeShapeType="1"/>
            </xdr:cNvSpPr>
          </xdr:nvSpPr>
          <xdr:spPr bwMode="auto">
            <a:xfrm>
              <a:off x="13880516" y="42595798"/>
              <a:ext cx="2603089" cy="3139105"/>
            </a:xfrm>
            <a:prstGeom prst="line">
              <a:avLst/>
            </a:prstGeom>
            <a:noFill/>
            <a:ln w="9360">
              <a:solidFill>
                <a:srgbClr val="00800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15" name="AutoShape 40"/>
            <xdr:cNvSpPr>
              <a:spLocks/>
            </xdr:cNvSpPr>
          </xdr:nvSpPr>
          <xdr:spPr bwMode="auto">
            <a:xfrm>
              <a:off x="13500503" y="42856585"/>
              <a:ext cx="627021" cy="820997"/>
            </a:xfrm>
            <a:custGeom>
              <a:avLst/>
              <a:gdLst>
                <a:gd name="T0" fmla="*/ 2147483647 w 1889"/>
                <a:gd name="T1" fmla="*/ 2147483647 h 2339"/>
                <a:gd name="T2" fmla="*/ 2147483647 w 1889"/>
                <a:gd name="T3" fmla="*/ 2147483647 h 2339"/>
                <a:gd name="T4" fmla="*/ 2147483647 w 1889"/>
                <a:gd name="T5" fmla="*/ 2147483647 h 2339"/>
                <a:gd name="T6" fmla="*/ 2147483647 w 1889"/>
                <a:gd name="T7" fmla="*/ 2147483647 h 2339"/>
                <a:gd name="T8" fmla="*/ 2147483647 w 1889"/>
                <a:gd name="T9" fmla="*/ 0 h 2339"/>
                <a:gd name="T10" fmla="*/ 2147483647 w 1889"/>
                <a:gd name="T11" fmla="*/ 0 h 2339"/>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889" h="2339">
                  <a:moveTo>
                    <a:pt x="84" y="2338"/>
                  </a:moveTo>
                  <a:cubicBezTo>
                    <a:pt x="104" y="2015"/>
                    <a:pt x="0" y="1679"/>
                    <a:pt x="114" y="1370"/>
                  </a:cubicBezTo>
                  <a:cubicBezTo>
                    <a:pt x="233" y="1048"/>
                    <a:pt x="338" y="707"/>
                    <a:pt x="634" y="457"/>
                  </a:cubicBezTo>
                  <a:cubicBezTo>
                    <a:pt x="892" y="239"/>
                    <a:pt x="1224" y="83"/>
                    <a:pt x="1582" y="54"/>
                  </a:cubicBezTo>
                  <a:lnTo>
                    <a:pt x="1888" y="0"/>
                  </a:lnTo>
                </a:path>
              </a:pathLst>
            </a:custGeom>
            <a:noFill/>
            <a:ln w="9360" cap="flat">
              <a:solidFill>
                <a:srgbClr val="000000"/>
              </a:solidFill>
              <a:round/>
              <a:headEnd type="triangle" w="med" len="me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16" name="AutoShape 41"/>
            <xdr:cNvSpPr>
              <a:spLocks/>
            </xdr:cNvSpPr>
          </xdr:nvSpPr>
          <xdr:spPr bwMode="auto">
            <a:xfrm>
              <a:off x="15923086" y="44421308"/>
              <a:ext cx="503517" cy="560209"/>
            </a:xfrm>
            <a:custGeom>
              <a:avLst/>
              <a:gdLst>
                <a:gd name="T0" fmla="*/ 0 w 1516"/>
                <a:gd name="T1" fmla="*/ 2147483647 h 1914"/>
                <a:gd name="T2" fmla="*/ 2147483647 w 1516"/>
                <a:gd name="T3" fmla="*/ 2147483647 h 1914"/>
                <a:gd name="T4" fmla="*/ 2147483647 w 1516"/>
                <a:gd name="T5" fmla="*/ 2147483647 h 1914"/>
                <a:gd name="T6" fmla="*/ 2147483647 w 1516"/>
                <a:gd name="T7" fmla="*/ 2147483647 h 1914"/>
                <a:gd name="T8" fmla="*/ 2147483647 w 1516"/>
                <a:gd name="T9" fmla="*/ 2147483647 h 1914"/>
                <a:gd name="T10" fmla="*/ 2147483647 w 1516"/>
                <a:gd name="T11" fmla="*/ 0 h 191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1516" h="1914">
                  <a:moveTo>
                    <a:pt x="0" y="1913"/>
                  </a:moveTo>
                  <a:cubicBezTo>
                    <a:pt x="281" y="1865"/>
                    <a:pt x="538" y="1715"/>
                    <a:pt x="811" y="1599"/>
                  </a:cubicBezTo>
                  <a:cubicBezTo>
                    <a:pt x="1180" y="1442"/>
                    <a:pt x="1180" y="1007"/>
                    <a:pt x="1384" y="721"/>
                  </a:cubicBezTo>
                  <a:lnTo>
                    <a:pt x="1463" y="376"/>
                  </a:lnTo>
                  <a:lnTo>
                    <a:pt x="1515" y="63"/>
                  </a:lnTo>
                  <a:lnTo>
                    <a:pt x="1515" y="0"/>
                  </a:lnTo>
                </a:path>
              </a:pathLst>
            </a:custGeom>
            <a:noFill/>
            <a:ln w="9360" cap="flat">
              <a:solidFill>
                <a:srgbClr val="000000"/>
              </a:solidFill>
              <a:round/>
              <a:headEn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17" name="Line 43"/>
            <xdr:cNvSpPr>
              <a:spLocks noChangeShapeType="1"/>
            </xdr:cNvSpPr>
          </xdr:nvSpPr>
          <xdr:spPr bwMode="auto">
            <a:xfrm>
              <a:off x="12977985" y="42788974"/>
              <a:ext cx="4379649" cy="2424355"/>
            </a:xfrm>
            <a:prstGeom prst="line">
              <a:avLst/>
            </a:prstGeom>
            <a:noFill/>
            <a:ln w="9360">
              <a:solidFill>
                <a:srgbClr val="0000FF"/>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18" name="AutoShape 45"/>
            <xdr:cNvSpPr>
              <a:spLocks/>
            </xdr:cNvSpPr>
          </xdr:nvSpPr>
          <xdr:spPr bwMode="auto">
            <a:xfrm>
              <a:off x="16559607" y="44469602"/>
              <a:ext cx="114004" cy="280105"/>
            </a:xfrm>
            <a:custGeom>
              <a:avLst/>
              <a:gdLst>
                <a:gd name="T0" fmla="*/ 0 w 332"/>
                <a:gd name="T1" fmla="*/ 2147483647 h 851"/>
                <a:gd name="T2" fmla="*/ 2147483647 w 332"/>
                <a:gd name="T3" fmla="*/ 2147483647 h 851"/>
                <a:gd name="T4" fmla="*/ 2147483647 w 332"/>
                <a:gd name="T5" fmla="*/ 0 h 851"/>
                <a:gd name="T6" fmla="*/ 0 60000 65536"/>
                <a:gd name="T7" fmla="*/ 0 60000 65536"/>
                <a:gd name="T8" fmla="*/ 0 60000 65536"/>
              </a:gdLst>
              <a:ahLst/>
              <a:cxnLst>
                <a:cxn ang="T6">
                  <a:pos x="T0" y="T1"/>
                </a:cxn>
                <a:cxn ang="T7">
                  <a:pos x="T2" y="T3"/>
                </a:cxn>
                <a:cxn ang="T8">
                  <a:pos x="T4" y="T5"/>
                </a:cxn>
              </a:cxnLst>
              <a:rect l="0" t="0" r="r" b="b"/>
              <a:pathLst>
                <a:path w="332" h="851">
                  <a:moveTo>
                    <a:pt x="0" y="850"/>
                  </a:moveTo>
                  <a:cubicBezTo>
                    <a:pt x="106" y="580"/>
                    <a:pt x="331" y="337"/>
                    <a:pt x="292" y="26"/>
                  </a:cubicBezTo>
                  <a:lnTo>
                    <a:pt x="292" y="0"/>
                  </a:lnTo>
                </a:path>
              </a:pathLst>
            </a:custGeom>
            <a:noFill/>
            <a:ln w="9360" cap="flat">
              <a:solidFill>
                <a:srgbClr val="0000FF"/>
              </a:solidFill>
              <a:round/>
              <a:headEn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19" name="Line 45"/>
            <xdr:cNvSpPr>
              <a:spLocks noChangeShapeType="1"/>
            </xdr:cNvSpPr>
          </xdr:nvSpPr>
          <xdr:spPr bwMode="auto">
            <a:xfrm flipV="1">
              <a:off x="12265461" y="43600312"/>
              <a:ext cx="0" cy="1680628"/>
            </a:xfrm>
            <a:prstGeom prst="line">
              <a:avLst/>
            </a:prstGeom>
            <a:noFill/>
            <a:ln w="936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20" name="Line 46"/>
            <xdr:cNvSpPr>
              <a:spLocks noChangeShapeType="1"/>
            </xdr:cNvSpPr>
          </xdr:nvSpPr>
          <xdr:spPr bwMode="auto">
            <a:xfrm flipV="1">
              <a:off x="14925552" y="42856585"/>
              <a:ext cx="218507" cy="985196"/>
            </a:xfrm>
            <a:prstGeom prst="line">
              <a:avLst/>
            </a:prstGeom>
            <a:noFill/>
            <a:ln w="9360">
              <a:solidFill>
                <a:srgbClr val="FF0000"/>
              </a:solidFill>
              <a:prstDash val="sys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360" name="Text 135"/>
            <xdr:cNvSpPr txBox="1">
              <a:spLocks noChangeArrowheads="1"/>
            </xdr:cNvSpPr>
          </xdr:nvSpPr>
          <xdr:spPr bwMode="auto">
            <a:xfrm>
              <a:off x="14621541" y="42866244"/>
              <a:ext cx="446515" cy="1931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mn-ea"/>
                  <a:ea typeface="+mn-ea"/>
                  <a:cs typeface="Times New Roman"/>
                </a:rPr>
                <a:t>φ</a:t>
              </a:r>
              <a:r>
                <a:rPr lang="ja-JP" altLang="en-US" sz="1200" b="0" i="0" u="none" strike="noStrike" baseline="0">
                  <a:solidFill>
                    <a:srgbClr val="000000"/>
                  </a:solidFill>
                  <a:latin typeface="+mn-ea"/>
                  <a:ea typeface="+mn-ea"/>
                  <a:cs typeface="Times New Roman"/>
                </a:rPr>
                <a:t>1</a:t>
              </a:r>
              <a:r>
                <a:rPr lang="ja-JP" altLang="en-US" sz="1200" b="0" i="0" u="none" strike="noStrike" baseline="0">
                  <a:solidFill>
                    <a:srgbClr val="000000"/>
                  </a:solidFill>
                  <a:latin typeface="Times New Roman"/>
                  <a:cs typeface="Times New Roman"/>
                </a:rPr>
                <a:t>(-)</a:t>
              </a:r>
            </a:p>
          </xdr:txBody>
        </xdr:sp>
        <xdr:sp macro="" textlink="" fLocksText="0">
          <xdr:nvSpPr>
            <xdr:cNvPr id="10371" name="Text 145"/>
            <xdr:cNvSpPr txBox="1">
              <a:spLocks noChangeArrowheads="1"/>
            </xdr:cNvSpPr>
          </xdr:nvSpPr>
          <xdr:spPr bwMode="auto">
            <a:xfrm>
              <a:off x="11619439" y="43136690"/>
              <a:ext cx="342012" cy="22215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a:t>
              </a:r>
            </a:p>
          </xdr:txBody>
        </xdr:sp>
        <xdr:sp macro="" textlink="" fLocksText="0">
          <xdr:nvSpPr>
            <xdr:cNvPr id="10372" name="Text 146"/>
            <xdr:cNvSpPr txBox="1">
              <a:spLocks noChangeArrowheads="1"/>
            </xdr:cNvSpPr>
          </xdr:nvSpPr>
          <xdr:spPr bwMode="auto">
            <a:xfrm>
              <a:off x="17622114" y="45175362"/>
              <a:ext cx="332511" cy="22215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xdr:txBody>
        </xdr:sp>
        <xdr:sp macro="" textlink="" fLocksText="0">
          <xdr:nvSpPr>
            <xdr:cNvPr id="10373" name="Text 147"/>
            <xdr:cNvSpPr txBox="1">
              <a:spLocks noChangeArrowheads="1"/>
            </xdr:cNvSpPr>
          </xdr:nvSpPr>
          <xdr:spPr bwMode="auto">
            <a:xfrm rot="1500000">
              <a:off x="16901619" y="45599680"/>
              <a:ext cx="351512" cy="21249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FF"/>
                  </a:solidFill>
                  <a:latin typeface="Times New Roman"/>
                  <a:cs typeface="Times New Roman"/>
                </a:rPr>
                <a:t>x</a:t>
              </a:r>
            </a:p>
          </xdr:txBody>
        </xdr:sp>
        <xdr:sp macro="" textlink="" fLocksText="0">
          <xdr:nvSpPr>
            <xdr:cNvPr id="10374" name="Text 148"/>
            <xdr:cNvSpPr txBox="1">
              <a:spLocks noChangeArrowheads="1"/>
            </xdr:cNvSpPr>
          </xdr:nvSpPr>
          <xdr:spPr bwMode="auto">
            <a:xfrm rot="1500000">
              <a:off x="15248563" y="42991808"/>
              <a:ext cx="351512" cy="23181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FF"/>
                  </a:solidFill>
                  <a:latin typeface="Times New Roman"/>
                  <a:cs typeface="Times New Roman"/>
                </a:rPr>
                <a:t>y</a:t>
              </a:r>
            </a:p>
          </xdr:txBody>
        </xdr:sp>
        <xdr:sp macro="" textlink="" fLocksText="0">
          <xdr:nvSpPr>
            <xdr:cNvPr id="10375" name="Text 149"/>
            <xdr:cNvSpPr txBox="1">
              <a:spLocks noChangeArrowheads="1"/>
            </xdr:cNvSpPr>
          </xdr:nvSpPr>
          <xdr:spPr bwMode="auto">
            <a:xfrm>
              <a:off x="11761944" y="44730389"/>
              <a:ext cx="351512" cy="22215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δ1</a:t>
              </a:r>
            </a:p>
          </xdr:txBody>
        </xdr:sp>
        <xdr:sp macro="" textlink="" fLocksText="0">
          <xdr:nvSpPr>
            <xdr:cNvPr id="10376" name="Text 150"/>
            <xdr:cNvSpPr txBox="1">
              <a:spLocks noChangeArrowheads="1"/>
            </xdr:cNvSpPr>
          </xdr:nvSpPr>
          <xdr:spPr bwMode="auto">
            <a:xfrm>
              <a:off x="13386499" y="44691754"/>
              <a:ext cx="342012" cy="22215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L1</a:t>
              </a:r>
            </a:p>
          </xdr:txBody>
        </xdr:sp>
        <xdr:sp macro="" textlink="" fLocksText="0">
          <xdr:nvSpPr>
            <xdr:cNvPr id="10377" name="Text 151"/>
            <xdr:cNvSpPr txBox="1">
              <a:spLocks noChangeArrowheads="1"/>
            </xdr:cNvSpPr>
          </xdr:nvSpPr>
          <xdr:spPr bwMode="auto">
            <a:xfrm>
              <a:off x="14621541" y="44875271"/>
              <a:ext cx="342012" cy="22215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W1</a:t>
              </a:r>
            </a:p>
          </xdr:txBody>
        </xdr:sp>
        <xdr:sp macro="" textlink="" fLocksText="0">
          <xdr:nvSpPr>
            <xdr:cNvPr id="10378" name="Text 152"/>
            <xdr:cNvSpPr txBox="1">
              <a:spLocks noChangeArrowheads="1"/>
            </xdr:cNvSpPr>
          </xdr:nvSpPr>
          <xdr:spPr bwMode="auto">
            <a:xfrm>
              <a:off x="12559971" y="43948028"/>
              <a:ext cx="342012" cy="22215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W0</a:t>
              </a:r>
            </a:p>
          </xdr:txBody>
        </xdr:sp>
        <xdr:sp macro="" textlink="" fLocksText="0">
          <xdr:nvSpPr>
            <xdr:cNvPr id="10379" name="Text 153"/>
            <xdr:cNvSpPr txBox="1">
              <a:spLocks noChangeArrowheads="1"/>
            </xdr:cNvSpPr>
          </xdr:nvSpPr>
          <xdr:spPr bwMode="auto">
            <a:xfrm rot="1500000">
              <a:off x="13510003" y="44440626"/>
              <a:ext cx="570019" cy="21249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FF"/>
                  </a:solidFill>
                  <a:latin typeface="Times New Roman"/>
                  <a:cs typeface="Times New Roman"/>
                </a:rPr>
                <a:t>(0,h0)</a:t>
              </a:r>
            </a:p>
          </xdr:txBody>
        </xdr:sp>
        <xdr:sp macro="" textlink="" fLocksText="0">
          <xdr:nvSpPr>
            <xdr:cNvPr id="10380" name="Text 154"/>
            <xdr:cNvSpPr txBox="1">
              <a:spLocks noChangeArrowheads="1"/>
            </xdr:cNvSpPr>
          </xdr:nvSpPr>
          <xdr:spPr bwMode="auto">
            <a:xfrm>
              <a:off x="12046953" y="44073592"/>
              <a:ext cx="342012" cy="22215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Y0</a:t>
              </a:r>
            </a:p>
          </xdr:txBody>
        </xdr:sp>
        <xdr:sp macro="" textlink="" fLocksText="0">
          <xdr:nvSpPr>
            <xdr:cNvPr id="10381" name="Text 155"/>
            <xdr:cNvSpPr txBox="1">
              <a:spLocks noChangeArrowheads="1"/>
            </xdr:cNvSpPr>
          </xdr:nvSpPr>
          <xdr:spPr bwMode="auto">
            <a:xfrm>
              <a:off x="16892119" y="44218474"/>
              <a:ext cx="342012" cy="22215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808000"/>
                  </a:solidFill>
                  <a:latin typeface="Times New Roman"/>
                  <a:cs typeface="Times New Roman"/>
                </a:rPr>
                <a:t>X'</a:t>
              </a:r>
            </a:p>
          </xdr:txBody>
        </xdr:sp>
        <xdr:sp macro="" textlink="" fLocksText="0">
          <xdr:nvSpPr>
            <xdr:cNvPr id="10382" name="Text 156"/>
            <xdr:cNvSpPr txBox="1">
              <a:spLocks noChangeArrowheads="1"/>
            </xdr:cNvSpPr>
          </xdr:nvSpPr>
          <xdr:spPr bwMode="auto">
            <a:xfrm>
              <a:off x="14384033" y="42798632"/>
              <a:ext cx="342012" cy="22215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808000"/>
                  </a:solidFill>
                  <a:latin typeface="Times New Roman"/>
                  <a:cs typeface="Times New Roman"/>
                </a:rPr>
                <a:t>Y'</a:t>
              </a:r>
            </a:p>
          </xdr:txBody>
        </xdr:sp>
        <xdr:sp macro="" textlink="">
          <xdr:nvSpPr>
            <xdr:cNvPr id="1157377" name="Line 157"/>
            <xdr:cNvSpPr>
              <a:spLocks noChangeShapeType="1"/>
            </xdr:cNvSpPr>
          </xdr:nvSpPr>
          <xdr:spPr bwMode="auto">
            <a:xfrm flipH="1" flipV="1">
              <a:off x="12569471" y="43069078"/>
              <a:ext cx="294510" cy="540892"/>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384" name="Text 158"/>
            <xdr:cNvSpPr txBox="1">
              <a:spLocks noChangeArrowheads="1"/>
            </xdr:cNvSpPr>
          </xdr:nvSpPr>
          <xdr:spPr bwMode="auto">
            <a:xfrm rot="1500000">
              <a:off x="15657077" y="42779315"/>
              <a:ext cx="703024" cy="47328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 </a:t>
              </a:r>
              <a:r>
                <a:rPr lang="ja-JP" altLang="en-US" sz="1200" b="0" i="0" u="none" strike="noStrike" baseline="0">
                  <a:solidFill>
                    <a:srgbClr val="0000FF"/>
                  </a:solidFill>
                  <a:latin typeface="Times New Roman"/>
                  <a:cs typeface="Times New Roman"/>
                </a:rPr>
                <a:t>(x1,y1)</a:t>
              </a:r>
              <a:r>
                <a:rPr lang="ja-JP" altLang="en-US" sz="1200" b="0" i="0" u="none" strike="noStrike" baseline="0">
                  <a:solidFill>
                    <a:srgbClr val="000000"/>
                  </a:solidFill>
                  <a:latin typeface="Times New Roman"/>
                  <a:cs typeface="Times New Roman"/>
                </a:rPr>
                <a:t> =</a:t>
              </a:r>
              <a:r>
                <a:rPr lang="ja-JP" altLang="en-US" sz="1200" b="0" i="0" u="none" strike="noStrike" baseline="0">
                  <a:solidFill>
                    <a:srgbClr val="808000"/>
                  </a:solidFill>
                  <a:latin typeface="Times New Roman"/>
                  <a:cs typeface="Times New Roman"/>
                </a:rPr>
                <a:t>(X1',Y1')</a:t>
              </a:r>
              <a:r>
                <a:rPr lang="ja-JP" altLang="en-US" sz="1200" b="0" i="0" u="none" strike="noStrike" baseline="0">
                  <a:solidFill>
                    <a:srgbClr val="000000"/>
                  </a:solidFill>
                  <a:latin typeface="Times New Roman"/>
                  <a:cs typeface="Times New Roman"/>
                </a:rPr>
                <a:t>=(X1,Y1)</a:t>
              </a:r>
            </a:p>
          </xdr:txBody>
        </xdr:sp>
        <xdr:sp macro="" textlink="" fLocksText="0">
          <xdr:nvSpPr>
            <xdr:cNvPr id="10385" name="Text 160"/>
            <xdr:cNvSpPr txBox="1">
              <a:spLocks noChangeArrowheads="1"/>
            </xdr:cNvSpPr>
          </xdr:nvSpPr>
          <xdr:spPr bwMode="auto">
            <a:xfrm rot="1500000">
              <a:off x="16236596" y="42982149"/>
              <a:ext cx="1168540" cy="22215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界面形状 </a:t>
              </a:r>
              <a:r>
                <a:rPr lang="ja-JP" altLang="en-US" sz="1200" b="0" i="0" u="none" strike="noStrike" baseline="0">
                  <a:solidFill>
                    <a:srgbClr val="000000"/>
                  </a:solidFill>
                  <a:latin typeface="Times New Roman"/>
                  <a:ea typeface="ＭＳ Ｐ明朝"/>
                  <a:cs typeface="Times New Roman"/>
                </a:rPr>
                <a:t>f(y)</a:t>
              </a:r>
              <a:endParaRPr lang="ja-JP" altLang="en-US" sz="1200" b="0" i="0" u="none" strike="noStrike" baseline="0">
                <a:solidFill>
                  <a:srgbClr val="000000"/>
                </a:solidFill>
                <a:latin typeface="Times New Roman"/>
                <a:cs typeface="Times New Roman"/>
              </a:endParaRPr>
            </a:p>
          </xdr:txBody>
        </xdr:sp>
        <xdr:sp macro="" textlink="" fLocksText="0">
          <xdr:nvSpPr>
            <xdr:cNvPr id="10387" name="Text 162"/>
            <xdr:cNvSpPr txBox="1">
              <a:spLocks noChangeArrowheads="1"/>
            </xdr:cNvSpPr>
          </xdr:nvSpPr>
          <xdr:spPr bwMode="auto">
            <a:xfrm rot="1500000">
              <a:off x="15286564" y="44884930"/>
              <a:ext cx="342012" cy="22215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r1</a:t>
              </a:r>
            </a:p>
          </xdr:txBody>
        </xdr:sp>
        <xdr:sp macro="" textlink="" fLocksText="0">
          <xdr:nvSpPr>
            <xdr:cNvPr id="10388" name="Text 163"/>
            <xdr:cNvSpPr txBox="1">
              <a:spLocks noChangeArrowheads="1"/>
            </xdr:cNvSpPr>
          </xdr:nvSpPr>
          <xdr:spPr bwMode="auto">
            <a:xfrm rot="1500000">
              <a:off x="13576506" y="42837268"/>
              <a:ext cx="351512" cy="22215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θ1</a:t>
              </a:r>
            </a:p>
          </xdr:txBody>
        </xdr:sp>
        <xdr:sp macro="" textlink="" fLocksText="0">
          <xdr:nvSpPr>
            <xdr:cNvPr id="10389" name="Text 164"/>
            <xdr:cNvSpPr txBox="1">
              <a:spLocks noChangeArrowheads="1"/>
            </xdr:cNvSpPr>
          </xdr:nvSpPr>
          <xdr:spPr bwMode="auto">
            <a:xfrm rot="1500000">
              <a:off x="16027589" y="44701413"/>
              <a:ext cx="342012" cy="23181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θ2</a:t>
              </a:r>
            </a:p>
          </xdr:txBody>
        </xdr:sp>
        <xdr:sp macro="" textlink="" fLocksText="0">
          <xdr:nvSpPr>
            <xdr:cNvPr id="10390" name="Text 165"/>
            <xdr:cNvSpPr txBox="1">
              <a:spLocks noChangeArrowheads="1"/>
            </xdr:cNvSpPr>
          </xdr:nvSpPr>
          <xdr:spPr bwMode="auto">
            <a:xfrm rot="1500000">
              <a:off x="13842515" y="43880416"/>
              <a:ext cx="560519" cy="22215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mn-ea"/>
                  <a:ea typeface="+mn-ea"/>
                  <a:cs typeface="Times New Roman"/>
                </a:rPr>
                <a:t> </a:t>
              </a:r>
              <a:r>
                <a:rPr lang="en-US" altLang="ja-JP" sz="1200" b="0" i="0" u="none" strike="noStrike" baseline="0">
                  <a:solidFill>
                    <a:srgbClr val="000000"/>
                  </a:solidFill>
                  <a:latin typeface="+mn-ea"/>
                  <a:ea typeface="+mn-ea"/>
                  <a:cs typeface="Times New Roman"/>
                </a:rPr>
                <a:t>ψ</a:t>
              </a:r>
              <a:r>
                <a:rPr lang="ja-JP" altLang="en-US" sz="1200" b="0" i="0" u="none" strike="noStrike" baseline="0">
                  <a:solidFill>
                    <a:srgbClr val="000000"/>
                  </a:solidFill>
                  <a:latin typeface="+mn-ea"/>
                  <a:ea typeface="+mn-ea"/>
                  <a:cs typeface="Times New Roman"/>
                </a:rPr>
                <a:t>1</a:t>
              </a:r>
            </a:p>
          </xdr:txBody>
        </xdr:sp>
        <xdr:sp macro="" textlink="" fLocksText="0">
          <xdr:nvSpPr>
            <xdr:cNvPr id="10391" name="Text 167"/>
            <xdr:cNvSpPr txBox="1">
              <a:spLocks noChangeArrowheads="1"/>
            </xdr:cNvSpPr>
          </xdr:nvSpPr>
          <xdr:spPr bwMode="auto">
            <a:xfrm rot="1500000">
              <a:off x="16626110" y="44653119"/>
              <a:ext cx="560519" cy="22215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 </a:t>
              </a:r>
              <a:r>
                <a:rPr lang="en-US" altLang="ja-JP" sz="1200" b="0" i="0" u="none" strike="noStrike" baseline="0">
                  <a:solidFill>
                    <a:srgbClr val="000000"/>
                  </a:solidFill>
                  <a:latin typeface="+mn-ea"/>
                  <a:ea typeface="+mn-ea"/>
                  <a:cs typeface="Times New Roman"/>
                </a:rPr>
                <a:t>ψ</a:t>
              </a:r>
              <a:r>
                <a:rPr lang="ja-JP" altLang="en-US" sz="1200" b="0" i="0" u="none" strike="noStrike" baseline="0">
                  <a:solidFill>
                    <a:srgbClr val="000000"/>
                  </a:solidFill>
                  <a:latin typeface="+mn-ea"/>
                  <a:ea typeface="+mn-ea"/>
                  <a:cs typeface="Times New Roman"/>
                </a:rPr>
                <a:t>2</a:t>
              </a:r>
            </a:p>
          </xdr:txBody>
        </xdr:sp>
        <xdr:sp macro="" textlink="" fLocksText="0">
          <xdr:nvSpPr>
            <xdr:cNvPr id="10392" name="Text 152"/>
            <xdr:cNvSpPr txBox="1">
              <a:spLocks noChangeArrowheads="1"/>
            </xdr:cNvSpPr>
          </xdr:nvSpPr>
          <xdr:spPr bwMode="auto">
            <a:xfrm>
              <a:off x="11315700" y="42837268"/>
              <a:ext cx="1909565" cy="22215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(X0,Y0)=</a:t>
              </a:r>
              <a:r>
                <a:rPr lang="ja-JP" altLang="en-US" sz="1200" b="0" i="0" u="none" strike="noStrike" baseline="0">
                  <a:solidFill>
                    <a:srgbClr val="808000"/>
                  </a:solidFill>
                  <a:latin typeface="Times New Roman"/>
                  <a:cs typeface="Times New Roman"/>
                </a:rPr>
                <a:t>(X0',Y0')</a:t>
              </a:r>
              <a:r>
                <a:rPr lang="ja-JP" altLang="en-US" sz="1200" b="0" i="0" u="none" strike="noStrike" baseline="0">
                  <a:solidFill>
                    <a:srgbClr val="000000"/>
                  </a:solidFill>
                  <a:latin typeface="Times New Roman"/>
                  <a:cs typeface="Times New Roman"/>
                </a:rPr>
                <a:t>=</a:t>
              </a:r>
              <a:r>
                <a:rPr lang="ja-JP" altLang="en-US" sz="1200" b="0" i="0" u="none" strike="noStrike" baseline="0">
                  <a:solidFill>
                    <a:srgbClr val="0000FF"/>
                  </a:solidFill>
                  <a:latin typeface="Times New Roman"/>
                  <a:cs typeface="Times New Roman"/>
                </a:rPr>
                <a:t>(x0,y0)</a:t>
              </a:r>
            </a:p>
          </xdr:txBody>
        </xdr:sp>
        <xdr:sp macro="" textlink="" fLocksText="0">
          <xdr:nvSpPr>
            <xdr:cNvPr id="10396" name="Text 152"/>
            <xdr:cNvSpPr txBox="1">
              <a:spLocks noChangeArrowheads="1"/>
            </xdr:cNvSpPr>
          </xdr:nvSpPr>
          <xdr:spPr bwMode="auto">
            <a:xfrm>
              <a:off x="14013521" y="43600311"/>
              <a:ext cx="435904" cy="22421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mn-ea"/>
                  <a:ea typeface="+mn-ea"/>
                  <a:cs typeface="Times New Roman"/>
                </a:rPr>
                <a:t>Ψ</a:t>
              </a:r>
              <a:r>
                <a:rPr lang="ja-JP" altLang="en-US" sz="1200" b="0" i="0" u="none" strike="noStrike" baseline="0">
                  <a:solidFill>
                    <a:srgbClr val="000000"/>
                  </a:solidFill>
                  <a:latin typeface="Times New Roman"/>
                  <a:cs typeface="Times New Roman"/>
                </a:rPr>
                <a:t>1(-)</a:t>
              </a:r>
            </a:p>
          </xdr:txBody>
        </xdr:sp>
        <xdr:sp macro="" textlink="">
          <xdr:nvSpPr>
            <xdr:cNvPr id="1157391" name="Line 158"/>
            <xdr:cNvSpPr>
              <a:spLocks noChangeShapeType="1"/>
            </xdr:cNvSpPr>
          </xdr:nvSpPr>
          <xdr:spPr bwMode="auto">
            <a:xfrm>
              <a:off x="14935052" y="43861099"/>
              <a:ext cx="1966567" cy="0"/>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7392" name="AutoShape 159"/>
            <xdr:cNvSpPr>
              <a:spLocks/>
            </xdr:cNvSpPr>
          </xdr:nvSpPr>
          <xdr:spPr bwMode="auto">
            <a:xfrm>
              <a:off x="16360101" y="43870757"/>
              <a:ext cx="123504" cy="424986"/>
            </a:xfrm>
            <a:custGeom>
              <a:avLst/>
              <a:gdLst>
                <a:gd name="T0" fmla="*/ 2147483647 w 346"/>
                <a:gd name="T1" fmla="*/ 0 h 1196"/>
                <a:gd name="T2" fmla="*/ 2147483647 w 346"/>
                <a:gd name="T3" fmla="*/ 2147483647 h 1196"/>
                <a:gd name="T4" fmla="*/ 2147483647 w 346"/>
                <a:gd name="T5" fmla="*/ 2147483647 h 1196"/>
                <a:gd name="T6" fmla="*/ 0 w 346"/>
                <a:gd name="T7" fmla="*/ 2147483647 h 119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346" h="1196">
                  <a:moveTo>
                    <a:pt x="293" y="0"/>
                  </a:moveTo>
                  <a:cubicBezTo>
                    <a:pt x="345" y="284"/>
                    <a:pt x="327" y="591"/>
                    <a:pt x="187" y="850"/>
                  </a:cubicBezTo>
                  <a:lnTo>
                    <a:pt x="27" y="1142"/>
                  </a:lnTo>
                  <a:lnTo>
                    <a:pt x="0" y="1195"/>
                  </a:lnTo>
                </a:path>
              </a:pathLst>
            </a:custGeom>
            <a:noFill/>
            <a:ln w="9360" cap="flat">
              <a:solidFill>
                <a:srgbClr val="000000"/>
              </a:solidFill>
              <a:round/>
              <a:headEn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0399" name="Text 152"/>
            <xdr:cNvSpPr txBox="1">
              <a:spLocks noChangeArrowheads="1"/>
            </xdr:cNvSpPr>
          </xdr:nvSpPr>
          <xdr:spPr bwMode="auto">
            <a:xfrm>
              <a:off x="16521605" y="43870757"/>
              <a:ext cx="461469" cy="21094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mn-ea"/>
                  <a:ea typeface="+mn-ea"/>
                  <a:cs typeface="Times New Roman"/>
                </a:rPr>
                <a:t>Ψ</a:t>
              </a:r>
              <a:r>
                <a:rPr lang="ja-JP" altLang="en-US" sz="1200" b="0" i="0" u="none" strike="noStrike" baseline="0">
                  <a:solidFill>
                    <a:srgbClr val="000000"/>
                  </a:solidFill>
                  <a:latin typeface="Times New Roman"/>
                  <a:cs typeface="Times New Roman"/>
                </a:rPr>
                <a:t>2(-)</a:t>
              </a:r>
            </a:p>
            <a:p>
              <a:pPr algn="l" rtl="0">
                <a:defRPr sz="1000"/>
              </a:pPr>
              <a:endParaRPr lang="ja-JP" altLang="en-US" sz="1200" b="0" i="0" u="none" strike="noStrike" baseline="0">
                <a:solidFill>
                  <a:srgbClr val="000000"/>
                </a:solidFill>
                <a:latin typeface="Times New Roman"/>
                <a:cs typeface="Times New Roman"/>
              </a:endParaRPr>
            </a:p>
          </xdr:txBody>
        </xdr:sp>
        <xdr:cxnSp macro="">
          <xdr:nvCxnSpPr>
            <xdr:cNvPr id="1157416" name="直線コネクタ 21"/>
            <xdr:cNvCxnSpPr>
              <a:cxnSpLocks noChangeShapeType="1"/>
            </xdr:cNvCxnSpPr>
          </xdr:nvCxnSpPr>
          <xdr:spPr bwMode="auto">
            <a:xfrm flipV="1">
              <a:off x="11723942" y="43416795"/>
              <a:ext cx="0" cy="1854486"/>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157417" name="円/楕円 2"/>
            <xdr:cNvSpPr>
              <a:spLocks noChangeArrowheads="1"/>
            </xdr:cNvSpPr>
          </xdr:nvSpPr>
          <xdr:spPr bwMode="auto">
            <a:xfrm flipH="1">
              <a:off x="12816480" y="43580994"/>
              <a:ext cx="85503" cy="86929"/>
            </a:xfrm>
            <a:prstGeom prst="ellipse">
              <a:avLst/>
            </a:prstGeom>
            <a:solidFill>
              <a:srgbClr val="FF0000"/>
            </a:solidFill>
            <a:ln w="9525" algn="ctr">
              <a:solidFill>
                <a:srgbClr val="FF0000"/>
              </a:solidFill>
              <a:round/>
              <a:headEnd/>
              <a:tailEnd/>
            </a:ln>
          </xdr:spPr>
        </xdr:sp>
      </xdr:grpSp>
      <xdr:sp macro="" textlink="">
        <xdr:nvSpPr>
          <xdr:cNvPr id="272" name="テキスト ボックス 271"/>
          <xdr:cNvSpPr txBox="1"/>
        </xdr:nvSpPr>
        <xdr:spPr>
          <a:xfrm>
            <a:off x="14135099" y="47329725"/>
            <a:ext cx="80010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bg1">
                    <a:lumMod val="50000"/>
                  </a:schemeClr>
                </a:solidFill>
              </a:rPr>
              <a:t>反射のとき</a:t>
            </a:r>
          </a:p>
        </xdr:txBody>
      </xdr:sp>
    </xdr:grpSp>
    <xdr:clientData/>
  </xdr:twoCellAnchor>
  <xdr:twoCellAnchor>
    <xdr:from>
      <xdr:col>14</xdr:col>
      <xdr:colOff>95250</xdr:colOff>
      <xdr:row>204</xdr:row>
      <xdr:rowOff>66675</xdr:rowOff>
    </xdr:from>
    <xdr:to>
      <xdr:col>17</xdr:col>
      <xdr:colOff>356826</xdr:colOff>
      <xdr:row>215</xdr:row>
      <xdr:rowOff>87328</xdr:rowOff>
    </xdr:to>
    <xdr:grpSp>
      <xdr:nvGrpSpPr>
        <xdr:cNvPr id="287" name="グループ化 286"/>
        <xdr:cNvGrpSpPr/>
      </xdr:nvGrpSpPr>
      <xdr:grpSpPr>
        <a:xfrm>
          <a:off x="9925050" y="33099375"/>
          <a:ext cx="2833326" cy="1801828"/>
          <a:chOff x="8076758" y="60949844"/>
          <a:chExt cx="2833326" cy="1801828"/>
        </a:xfrm>
      </xdr:grpSpPr>
      <xdr:cxnSp macro="">
        <xdr:nvCxnSpPr>
          <xdr:cNvPr id="288" name="直線コネクタ 287"/>
          <xdr:cNvCxnSpPr/>
        </xdr:nvCxnSpPr>
        <xdr:spPr bwMode="auto">
          <a:xfrm flipV="1">
            <a:off x="9277350" y="60949844"/>
            <a:ext cx="232476" cy="173418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89" name="直線コネクタ 288"/>
          <xdr:cNvCxnSpPr/>
        </xdr:nvCxnSpPr>
        <xdr:spPr bwMode="auto">
          <a:xfrm rot="12982667" flipH="1">
            <a:off x="8378409" y="61438063"/>
            <a:ext cx="1924049" cy="10572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lgDashDot"/>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90" name="直線コネクタ 289"/>
          <xdr:cNvCxnSpPr/>
        </xdr:nvCxnSpPr>
        <xdr:spPr bwMode="auto">
          <a:xfrm rot="12982667" flipH="1">
            <a:off x="8745695" y="61766389"/>
            <a:ext cx="371474" cy="981075"/>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91" name="直線コネクタ 290"/>
          <xdr:cNvCxnSpPr/>
        </xdr:nvCxnSpPr>
        <xdr:spPr bwMode="auto">
          <a:xfrm rot="12982667">
            <a:off x="8520889" y="61498895"/>
            <a:ext cx="1000124" cy="180975"/>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00FF"/>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92" name="直線コネクタ 291"/>
          <xdr:cNvCxnSpPr/>
        </xdr:nvCxnSpPr>
        <xdr:spPr bwMode="auto">
          <a:xfrm rot="12982667" flipH="1">
            <a:off x="9626661" y="61196827"/>
            <a:ext cx="371474" cy="9810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93" name="直線コネクタ 292"/>
          <xdr:cNvCxnSpPr/>
        </xdr:nvCxnSpPr>
        <xdr:spPr bwMode="auto">
          <a:xfrm rot="12982667" flipH="1">
            <a:off x="9575212" y="61353413"/>
            <a:ext cx="609599" cy="885825"/>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294" name="円弧 293"/>
          <xdr:cNvSpPr/>
        </xdr:nvSpPr>
        <xdr:spPr bwMode="auto">
          <a:xfrm rot="12982667">
            <a:off x="8798355" y="61396975"/>
            <a:ext cx="1114425" cy="1114425"/>
          </a:xfrm>
          <a:prstGeom prst="arc">
            <a:avLst>
              <a:gd name="adj1" fmla="val 17333892"/>
              <a:gd name="adj2" fmla="val 19681433"/>
            </a:avLst>
          </a:prstGeom>
          <a:noFill/>
          <a:ln w="9525" cap="flat" cmpd="sng" algn="ctr">
            <a:solidFill>
              <a:schemeClr val="bg1">
                <a:lumMod val="50000"/>
              </a:schemeClr>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95" name="円弧 294"/>
          <xdr:cNvSpPr/>
        </xdr:nvSpPr>
        <xdr:spPr bwMode="auto">
          <a:xfrm rot="18382667">
            <a:off x="8806024" y="61402625"/>
            <a:ext cx="1114425" cy="1114425"/>
          </a:xfrm>
          <a:prstGeom prst="arc">
            <a:avLst>
              <a:gd name="adj1" fmla="val 14458175"/>
              <a:gd name="adj2" fmla="val 16802655"/>
            </a:avLst>
          </a:prstGeom>
          <a:noFill/>
          <a:ln w="9525" cap="flat" cmpd="sng" algn="ctr">
            <a:solidFill>
              <a:schemeClr val="bg1">
                <a:lumMod val="50000"/>
              </a:schemeClr>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96" name="円弧 295"/>
          <xdr:cNvSpPr/>
        </xdr:nvSpPr>
        <xdr:spPr bwMode="auto">
          <a:xfrm rot="2182667">
            <a:off x="8827011" y="61406254"/>
            <a:ext cx="1114425" cy="1114425"/>
          </a:xfrm>
          <a:prstGeom prst="arc">
            <a:avLst>
              <a:gd name="adj1" fmla="val 17333892"/>
              <a:gd name="adj2" fmla="val 19971380"/>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97" name="円弧 296"/>
          <xdr:cNvSpPr/>
        </xdr:nvSpPr>
        <xdr:spPr bwMode="auto">
          <a:xfrm rot="12982667">
            <a:off x="8636388" y="61168090"/>
            <a:ext cx="1504950" cy="1562099"/>
          </a:xfrm>
          <a:prstGeom prst="arc">
            <a:avLst>
              <a:gd name="adj1" fmla="val 7509077"/>
              <a:gd name="adj2" fmla="val 9164812"/>
            </a:avLst>
          </a:prstGeom>
          <a:noFill/>
          <a:ln w="9525" cap="flat" cmpd="sng" algn="ctr">
            <a:solidFill>
              <a:srgbClr val="FF0000"/>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98" name="円弧 297"/>
          <xdr:cNvSpPr/>
        </xdr:nvSpPr>
        <xdr:spPr bwMode="auto">
          <a:xfrm rot="12982667">
            <a:off x="8667829" y="61255028"/>
            <a:ext cx="1381125" cy="1390651"/>
          </a:xfrm>
          <a:prstGeom prst="arc">
            <a:avLst>
              <a:gd name="adj1" fmla="val 622071"/>
              <a:gd name="adj2" fmla="val 9164812"/>
            </a:avLst>
          </a:prstGeom>
          <a:noFill/>
          <a:ln w="9525" cap="flat" cmpd="sng" algn="ctr">
            <a:solidFill>
              <a:srgbClr val="0000FF"/>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99" name="テキスト ボックス 298"/>
          <xdr:cNvSpPr txBox="1"/>
        </xdr:nvSpPr>
        <xdr:spPr>
          <a:xfrm>
            <a:off x="8484275" y="61949101"/>
            <a:ext cx="400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lumMod val="50000"/>
                  </a:schemeClr>
                </a:solidFill>
              </a:rPr>
              <a:t>θ1</a:t>
            </a:r>
            <a:endParaRPr kumimoji="1" lang="ja-JP" altLang="en-US" sz="1100">
              <a:solidFill>
                <a:schemeClr val="bg1">
                  <a:lumMod val="50000"/>
                </a:schemeClr>
              </a:solidFill>
            </a:endParaRPr>
          </a:p>
        </xdr:txBody>
      </xdr:sp>
      <xdr:sp macro="" textlink="">
        <xdr:nvSpPr>
          <xdr:cNvPr id="300" name="テキスト ボックス 299"/>
          <xdr:cNvSpPr txBox="1"/>
        </xdr:nvSpPr>
        <xdr:spPr>
          <a:xfrm>
            <a:off x="8599805" y="61503056"/>
            <a:ext cx="400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lumMod val="50000"/>
                  </a:schemeClr>
                </a:solidFill>
              </a:rPr>
              <a:t>θ1</a:t>
            </a:r>
            <a:endParaRPr kumimoji="1" lang="ja-JP" altLang="en-US" sz="1100">
              <a:solidFill>
                <a:schemeClr val="bg1">
                  <a:lumMod val="50000"/>
                </a:schemeClr>
              </a:solidFill>
            </a:endParaRPr>
          </a:p>
        </xdr:txBody>
      </xdr:sp>
      <xdr:sp macro="" textlink="">
        <xdr:nvSpPr>
          <xdr:cNvPr id="301" name="テキスト ボックス 300"/>
          <xdr:cNvSpPr txBox="1"/>
        </xdr:nvSpPr>
        <xdr:spPr>
          <a:xfrm>
            <a:off x="9665714" y="61799801"/>
            <a:ext cx="400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θ1</a:t>
            </a:r>
            <a:endParaRPr kumimoji="1" lang="ja-JP" altLang="en-US" sz="1100"/>
          </a:p>
        </xdr:txBody>
      </xdr:sp>
      <xdr:sp macro="" textlink="">
        <xdr:nvSpPr>
          <xdr:cNvPr id="302" name="テキスト ボックス 301"/>
          <xdr:cNvSpPr txBox="1"/>
        </xdr:nvSpPr>
        <xdr:spPr>
          <a:xfrm>
            <a:off x="10129033" y="61787384"/>
            <a:ext cx="7810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θ2(</a:t>
            </a:r>
            <a:r>
              <a:rPr kumimoji="1" lang="ja-JP" altLang="en-US" sz="1100">
                <a:solidFill>
                  <a:srgbClr val="FF0000"/>
                </a:solidFill>
              </a:rPr>
              <a:t>屈折</a:t>
            </a:r>
            <a:r>
              <a:rPr kumimoji="1" lang="en-US" altLang="ja-JP" sz="1100">
                <a:solidFill>
                  <a:srgbClr val="FF0000"/>
                </a:solidFill>
              </a:rPr>
              <a:t>)</a:t>
            </a:r>
            <a:endParaRPr kumimoji="1" lang="ja-JP" altLang="en-US" sz="1100">
              <a:solidFill>
                <a:srgbClr val="FF0000"/>
              </a:solidFill>
            </a:endParaRPr>
          </a:p>
        </xdr:txBody>
      </xdr:sp>
      <xdr:sp macro="" textlink="">
        <xdr:nvSpPr>
          <xdr:cNvPr id="303" name="テキスト ボックス 302"/>
          <xdr:cNvSpPr txBox="1"/>
        </xdr:nvSpPr>
        <xdr:spPr>
          <a:xfrm>
            <a:off x="8741962" y="61003301"/>
            <a:ext cx="7810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00FF"/>
                </a:solidFill>
              </a:rPr>
              <a:t>θ2(</a:t>
            </a:r>
            <a:r>
              <a:rPr kumimoji="1" lang="ja-JP" altLang="en-US" sz="1100">
                <a:solidFill>
                  <a:srgbClr val="0000FF"/>
                </a:solidFill>
              </a:rPr>
              <a:t>反射</a:t>
            </a:r>
            <a:r>
              <a:rPr kumimoji="1" lang="en-US" altLang="ja-JP" sz="1100">
                <a:solidFill>
                  <a:srgbClr val="0000FF"/>
                </a:solidFill>
              </a:rPr>
              <a:t>)</a:t>
            </a:r>
            <a:endParaRPr kumimoji="1" lang="ja-JP" altLang="en-US" sz="1100">
              <a:solidFill>
                <a:srgbClr val="0000FF"/>
              </a:solidFill>
            </a:endParaRPr>
          </a:p>
        </xdr:txBody>
      </xdr:sp>
      <xdr:sp macro="" textlink="">
        <xdr:nvSpPr>
          <xdr:cNvPr id="304" name="テキスト ボックス 303"/>
          <xdr:cNvSpPr txBox="1"/>
        </xdr:nvSpPr>
        <xdr:spPr>
          <a:xfrm>
            <a:off x="9231038" y="62494497"/>
            <a:ext cx="57150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界面</a:t>
            </a:r>
          </a:p>
        </xdr:txBody>
      </xdr:sp>
      <xdr:sp macro="" textlink="">
        <xdr:nvSpPr>
          <xdr:cNvPr id="305" name="テキスト ボックス 304"/>
          <xdr:cNvSpPr txBox="1"/>
        </xdr:nvSpPr>
        <xdr:spPr>
          <a:xfrm>
            <a:off x="8076758" y="61543606"/>
            <a:ext cx="57150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法線</a:t>
            </a:r>
          </a:p>
        </xdr:txBody>
      </xdr:sp>
      <xdr:sp macro="" textlink="">
        <xdr:nvSpPr>
          <xdr:cNvPr id="306" name="テキスト ボックス 305"/>
          <xdr:cNvSpPr txBox="1"/>
        </xdr:nvSpPr>
        <xdr:spPr>
          <a:xfrm>
            <a:off x="9334500" y="62198250"/>
            <a:ext cx="400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n2</a:t>
            </a:r>
            <a:endParaRPr kumimoji="1" lang="ja-JP" altLang="en-US" sz="1100"/>
          </a:p>
        </xdr:txBody>
      </xdr:sp>
      <xdr:sp macro="" textlink="">
        <xdr:nvSpPr>
          <xdr:cNvPr id="307" name="テキスト ボックス 306"/>
          <xdr:cNvSpPr txBox="1"/>
        </xdr:nvSpPr>
        <xdr:spPr>
          <a:xfrm>
            <a:off x="8991600" y="62198250"/>
            <a:ext cx="3429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n1</a:t>
            </a:r>
          </a:p>
          <a:p>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57151</xdr:colOff>
      <xdr:row>38</xdr:row>
      <xdr:rowOff>85725</xdr:rowOff>
    </xdr:from>
    <xdr:to>
      <xdr:col>16</xdr:col>
      <xdr:colOff>371475</xdr:colOff>
      <xdr:row>49</xdr:row>
      <xdr:rowOff>123825</xdr:rowOff>
    </xdr:to>
    <xdr:grpSp>
      <xdr:nvGrpSpPr>
        <xdr:cNvPr id="200" name="グループ化 199"/>
        <xdr:cNvGrpSpPr/>
      </xdr:nvGrpSpPr>
      <xdr:grpSpPr>
        <a:xfrm>
          <a:off x="9991726" y="6238875"/>
          <a:ext cx="2028824" cy="1819275"/>
          <a:chOff x="14830426" y="60817125"/>
          <a:chExt cx="2028824" cy="1819275"/>
        </a:xfrm>
      </xdr:grpSpPr>
      <xdr:cxnSp macro="">
        <xdr:nvCxnSpPr>
          <xdr:cNvPr id="201" name="直線コネクタ 200"/>
          <xdr:cNvCxnSpPr/>
        </xdr:nvCxnSpPr>
        <xdr:spPr bwMode="auto">
          <a:xfrm flipV="1">
            <a:off x="15087600" y="61055250"/>
            <a:ext cx="1514475" cy="15716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02" name="直線矢印コネクタ 201"/>
          <xdr:cNvCxnSpPr/>
        </xdr:nvCxnSpPr>
        <xdr:spPr bwMode="auto">
          <a:xfrm flipV="1">
            <a:off x="15078075" y="61655325"/>
            <a:ext cx="952500" cy="42862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03" name="直線矢印コネクタ 202"/>
          <xdr:cNvCxnSpPr/>
        </xdr:nvCxnSpPr>
        <xdr:spPr bwMode="auto">
          <a:xfrm flipV="1">
            <a:off x="15649575" y="61674376"/>
            <a:ext cx="371475" cy="96202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B050"/>
            </a:solidFill>
            <a:prstDash val="dash"/>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204" name="テキスト ボックス 203"/>
          <xdr:cNvSpPr txBox="1"/>
        </xdr:nvSpPr>
        <xdr:spPr>
          <a:xfrm>
            <a:off x="15821025" y="60817125"/>
            <a:ext cx="84772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界面</a:t>
            </a:r>
          </a:p>
          <a:p>
            <a:r>
              <a:rPr kumimoji="1" lang="ja-JP" altLang="en-US" sz="1100"/>
              <a:t>傾き</a:t>
            </a:r>
            <a:r>
              <a:rPr kumimoji="1" lang="en-US" altLang="ja-JP" sz="1100"/>
              <a:t>=1/G1</a:t>
            </a:r>
            <a:endParaRPr kumimoji="1" lang="ja-JP" altLang="en-US" sz="1100"/>
          </a:p>
        </xdr:txBody>
      </xdr:sp>
      <xdr:sp macro="" textlink="">
        <xdr:nvSpPr>
          <xdr:cNvPr id="205" name="テキスト ボックス 204"/>
          <xdr:cNvSpPr txBox="1"/>
        </xdr:nvSpPr>
        <xdr:spPr>
          <a:xfrm>
            <a:off x="14830426" y="61607700"/>
            <a:ext cx="10668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傾き</a:t>
            </a:r>
            <a:r>
              <a:rPr kumimoji="1" lang="en-US" altLang="ja-JP" sz="1100">
                <a:solidFill>
                  <a:srgbClr val="FF0000"/>
                </a:solidFill>
              </a:rPr>
              <a:t>m1&lt;1/G1</a:t>
            </a:r>
            <a:endParaRPr kumimoji="1" lang="ja-JP" altLang="en-US" sz="1100">
              <a:solidFill>
                <a:srgbClr val="FF0000"/>
              </a:solidFill>
            </a:endParaRPr>
          </a:p>
        </xdr:txBody>
      </xdr:sp>
      <xdr:sp macro="" textlink="">
        <xdr:nvSpPr>
          <xdr:cNvPr id="206" name="テキスト ボックス 205"/>
          <xdr:cNvSpPr txBox="1"/>
        </xdr:nvSpPr>
        <xdr:spPr>
          <a:xfrm>
            <a:off x="15811500" y="62007750"/>
            <a:ext cx="10477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50"/>
                </a:solidFill>
              </a:rPr>
              <a:t>傾き</a:t>
            </a:r>
            <a:r>
              <a:rPr kumimoji="1" lang="en-US" altLang="ja-JP" sz="1100">
                <a:solidFill>
                  <a:srgbClr val="00B050"/>
                </a:solidFill>
              </a:rPr>
              <a:t>m1&gt;1/G1</a:t>
            </a:r>
            <a:endParaRPr kumimoji="1" lang="ja-JP" altLang="en-US" sz="1100">
              <a:solidFill>
                <a:srgbClr val="00B050"/>
              </a:solidFill>
            </a:endParaRPr>
          </a:p>
        </xdr:txBody>
      </xdr:sp>
      <xdr:sp macro="" textlink="">
        <xdr:nvSpPr>
          <xdr:cNvPr id="207" name="テキスト ボックス 206"/>
          <xdr:cNvSpPr txBox="1"/>
        </xdr:nvSpPr>
        <xdr:spPr>
          <a:xfrm>
            <a:off x="15030450" y="60998100"/>
            <a:ext cx="3524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n1</a:t>
            </a:r>
            <a:endParaRPr kumimoji="1" lang="ja-JP" altLang="en-US" sz="1100"/>
          </a:p>
        </xdr:txBody>
      </xdr:sp>
      <xdr:sp macro="" textlink="">
        <xdr:nvSpPr>
          <xdr:cNvPr id="208" name="テキスト ボックス 207"/>
          <xdr:cNvSpPr txBox="1"/>
        </xdr:nvSpPr>
        <xdr:spPr>
          <a:xfrm>
            <a:off x="16202025" y="62360175"/>
            <a:ext cx="3524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n2</a:t>
            </a:r>
            <a:endParaRPr kumimoji="1" lang="ja-JP" altLang="en-US" sz="1100"/>
          </a:p>
        </xdr:txBody>
      </xdr:sp>
    </xdr:grpSp>
    <xdr:clientData/>
  </xdr:twoCellAnchor>
  <xdr:twoCellAnchor>
    <xdr:from>
      <xdr:col>11</xdr:col>
      <xdr:colOff>390525</xdr:colOff>
      <xdr:row>74</xdr:row>
      <xdr:rowOff>76200</xdr:rowOff>
    </xdr:from>
    <xdr:to>
      <xdr:col>19</xdr:col>
      <xdr:colOff>390525</xdr:colOff>
      <xdr:row>102</xdr:row>
      <xdr:rowOff>142875</xdr:rowOff>
    </xdr:to>
    <xdr:grpSp>
      <xdr:nvGrpSpPr>
        <xdr:cNvPr id="209" name="グループ化 208"/>
        <xdr:cNvGrpSpPr/>
      </xdr:nvGrpSpPr>
      <xdr:grpSpPr>
        <a:xfrm>
          <a:off x="7753350" y="12058650"/>
          <a:ext cx="6858000" cy="4600575"/>
          <a:chOff x="12325350" y="67598925"/>
          <a:chExt cx="6838950" cy="4600575"/>
        </a:xfrm>
      </xdr:grpSpPr>
      <xdr:sp macro="" textlink="">
        <xdr:nvSpPr>
          <xdr:cNvPr id="210" name="Line 48"/>
          <xdr:cNvSpPr>
            <a:spLocks noChangeShapeType="1"/>
          </xdr:cNvSpPr>
        </xdr:nvSpPr>
        <xdr:spPr bwMode="auto">
          <a:xfrm>
            <a:off x="13754100" y="67713225"/>
            <a:ext cx="0" cy="3267075"/>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1" name="Line 49"/>
          <xdr:cNvSpPr>
            <a:spLocks noChangeShapeType="1"/>
          </xdr:cNvSpPr>
        </xdr:nvSpPr>
        <xdr:spPr bwMode="auto">
          <a:xfrm flipV="1">
            <a:off x="12906375" y="68656200"/>
            <a:ext cx="1609725" cy="590550"/>
          </a:xfrm>
          <a:prstGeom prst="line">
            <a:avLst/>
          </a:prstGeom>
          <a:noFill/>
          <a:ln w="9360">
            <a:solidFill>
              <a:srgbClr val="FF0000"/>
            </a:solidFill>
            <a:round/>
            <a:headEnd/>
            <a:tailEnd type="triangl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2" name="Oval 50"/>
          <xdr:cNvSpPr>
            <a:spLocks noChangeArrowheads="1"/>
          </xdr:cNvSpPr>
        </xdr:nvSpPr>
        <xdr:spPr bwMode="auto">
          <a:xfrm>
            <a:off x="13754100" y="68094226"/>
            <a:ext cx="5267325" cy="3819524"/>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3" name="Rectangle 52"/>
          <xdr:cNvSpPr>
            <a:spLocks noChangeArrowheads="1"/>
          </xdr:cNvSpPr>
        </xdr:nvSpPr>
        <xdr:spPr bwMode="auto">
          <a:xfrm>
            <a:off x="15135226" y="67732275"/>
            <a:ext cx="4029074" cy="4467225"/>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4" name="Line 53"/>
          <xdr:cNvSpPr>
            <a:spLocks noChangeShapeType="1"/>
          </xdr:cNvSpPr>
        </xdr:nvSpPr>
        <xdr:spPr bwMode="auto">
          <a:xfrm>
            <a:off x="14525625" y="68646675"/>
            <a:ext cx="1419225" cy="276225"/>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5" name="Line 54"/>
          <xdr:cNvSpPr>
            <a:spLocks noChangeShapeType="1"/>
          </xdr:cNvSpPr>
        </xdr:nvSpPr>
        <xdr:spPr bwMode="auto">
          <a:xfrm>
            <a:off x="12896850" y="69989700"/>
            <a:ext cx="3238500"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6" name="Line 55"/>
          <xdr:cNvSpPr>
            <a:spLocks noChangeShapeType="1"/>
          </xdr:cNvSpPr>
        </xdr:nvSpPr>
        <xdr:spPr bwMode="auto">
          <a:xfrm flipV="1">
            <a:off x="16087724" y="68722875"/>
            <a:ext cx="161925" cy="142875"/>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17" name="Text 58"/>
          <xdr:cNvSpPr txBox="1">
            <a:spLocks noChangeArrowheads="1"/>
          </xdr:cNvSpPr>
        </xdr:nvSpPr>
        <xdr:spPr bwMode="auto">
          <a:xfrm>
            <a:off x="13839825" y="67598925"/>
            <a:ext cx="4857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a:t>
            </a:r>
          </a:p>
        </xdr:txBody>
      </xdr:sp>
      <xdr:sp macro="" textlink="" fLocksText="0">
        <xdr:nvSpPr>
          <xdr:cNvPr id="218" name="Text 59"/>
          <xdr:cNvSpPr txBox="1">
            <a:spLocks noChangeArrowheads="1"/>
          </xdr:cNvSpPr>
        </xdr:nvSpPr>
        <xdr:spPr bwMode="auto">
          <a:xfrm>
            <a:off x="16230600" y="69875400"/>
            <a:ext cx="47625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xdr:txBody>
      </xdr:sp>
      <xdr:sp macro="" textlink="">
        <xdr:nvSpPr>
          <xdr:cNvPr id="219" name="Line 61"/>
          <xdr:cNvSpPr>
            <a:spLocks noChangeShapeType="1"/>
          </xdr:cNvSpPr>
        </xdr:nvSpPr>
        <xdr:spPr bwMode="auto">
          <a:xfrm flipH="1" flipV="1">
            <a:off x="13925550" y="69408674"/>
            <a:ext cx="419100" cy="219076"/>
          </a:xfrm>
          <a:prstGeom prst="line">
            <a:avLst/>
          </a:prstGeom>
          <a:noFill/>
          <a:ln w="936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0" name="Line 62"/>
          <xdr:cNvSpPr>
            <a:spLocks noChangeShapeType="1"/>
          </xdr:cNvSpPr>
        </xdr:nvSpPr>
        <xdr:spPr bwMode="auto">
          <a:xfrm flipH="1">
            <a:off x="12858750" y="68922900"/>
            <a:ext cx="857250" cy="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21" name="Text 63"/>
          <xdr:cNvSpPr txBox="1">
            <a:spLocks noChangeArrowheads="1"/>
          </xdr:cNvSpPr>
        </xdr:nvSpPr>
        <xdr:spPr bwMode="auto">
          <a:xfrm>
            <a:off x="12325350" y="69580125"/>
            <a:ext cx="68580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(x0,y0)</a:t>
            </a:r>
          </a:p>
        </xdr:txBody>
      </xdr:sp>
      <xdr:sp macro="" textlink="" fLocksText="0">
        <xdr:nvSpPr>
          <xdr:cNvPr id="222" name="Text 64"/>
          <xdr:cNvSpPr txBox="1">
            <a:spLocks noChangeArrowheads="1"/>
          </xdr:cNvSpPr>
        </xdr:nvSpPr>
        <xdr:spPr bwMode="auto">
          <a:xfrm>
            <a:off x="13382625" y="70056375"/>
            <a:ext cx="68580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(0,0)</a:t>
            </a:r>
          </a:p>
        </xdr:txBody>
      </xdr:sp>
      <xdr:sp macro="" textlink="" fLocksText="0">
        <xdr:nvSpPr>
          <xdr:cNvPr id="223" name="Text 63"/>
          <xdr:cNvSpPr txBox="1">
            <a:spLocks noChangeArrowheads="1"/>
          </xdr:cNvSpPr>
        </xdr:nvSpPr>
        <xdr:spPr bwMode="auto">
          <a:xfrm>
            <a:off x="16097250" y="68494275"/>
            <a:ext cx="647700"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r>
              <a:rPr lang="en-US" altLang="ja-JP" sz="1200" b="0" i="0" u="none" strike="noStrike" baseline="0">
                <a:solidFill>
                  <a:srgbClr val="000000"/>
                </a:solidFill>
                <a:latin typeface="Times New Roman"/>
                <a:cs typeface="Times New Roman"/>
              </a:rPr>
              <a:t>2</a:t>
            </a:r>
            <a:r>
              <a:rPr lang="ja-JP" altLang="en-US" sz="1200" b="0" i="0" u="none" strike="noStrike" baseline="0">
                <a:solidFill>
                  <a:srgbClr val="000000"/>
                </a:solidFill>
                <a:latin typeface="Times New Roman"/>
                <a:cs typeface="Times New Roman"/>
              </a:rPr>
              <a:t>,y</a:t>
            </a:r>
            <a:r>
              <a:rPr lang="en-US" altLang="ja-JP" sz="1200" b="0" i="0" u="none" strike="noStrike" baseline="0">
                <a:solidFill>
                  <a:srgbClr val="000000"/>
                </a:solidFill>
                <a:latin typeface="Times New Roman"/>
                <a:cs typeface="Times New Roman"/>
              </a:rPr>
              <a:t>2</a:t>
            </a:r>
            <a:r>
              <a:rPr lang="ja-JP" altLang="en-US" sz="1200" b="0" i="0" u="none" strike="noStrike" baseline="0">
                <a:solidFill>
                  <a:srgbClr val="000000"/>
                </a:solidFill>
                <a:latin typeface="Times New Roman"/>
                <a:cs typeface="Times New Roman"/>
              </a:rPr>
              <a:t>)</a:t>
            </a:r>
          </a:p>
        </xdr:txBody>
      </xdr:sp>
      <xdr:sp macro="" textlink="" fLocksText="0">
        <xdr:nvSpPr>
          <xdr:cNvPr id="224" name="Text 63"/>
          <xdr:cNvSpPr txBox="1">
            <a:spLocks noChangeArrowheads="1"/>
          </xdr:cNvSpPr>
        </xdr:nvSpPr>
        <xdr:spPr bwMode="auto">
          <a:xfrm>
            <a:off x="12363450" y="68827650"/>
            <a:ext cx="91440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(0,h0)</a:t>
            </a:r>
          </a:p>
        </xdr:txBody>
      </xdr:sp>
      <xdr:sp macro="" textlink="">
        <xdr:nvSpPr>
          <xdr:cNvPr id="225" name="Line 78"/>
          <xdr:cNvSpPr>
            <a:spLocks noChangeShapeType="1"/>
          </xdr:cNvSpPr>
        </xdr:nvSpPr>
        <xdr:spPr bwMode="auto">
          <a:xfrm flipV="1">
            <a:off x="12668250" y="69294375"/>
            <a:ext cx="190500" cy="257175"/>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6" name="Line 52"/>
          <xdr:cNvSpPr>
            <a:spLocks noChangeShapeType="1"/>
          </xdr:cNvSpPr>
        </xdr:nvSpPr>
        <xdr:spPr bwMode="auto">
          <a:xfrm>
            <a:off x="14582774" y="68741924"/>
            <a:ext cx="104775" cy="466725"/>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27" name="Text 63"/>
          <xdr:cNvSpPr txBox="1">
            <a:spLocks noChangeArrowheads="1"/>
          </xdr:cNvSpPr>
        </xdr:nvSpPr>
        <xdr:spPr bwMode="auto">
          <a:xfrm>
            <a:off x="14478000" y="69265800"/>
            <a:ext cx="68580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(x1,y1)</a:t>
            </a:r>
          </a:p>
        </xdr:txBody>
      </xdr:sp>
      <xdr:sp macro="" textlink="">
        <xdr:nvSpPr>
          <xdr:cNvPr id="228" name="円/楕円 227"/>
          <xdr:cNvSpPr/>
        </xdr:nvSpPr>
        <xdr:spPr bwMode="auto">
          <a:xfrm>
            <a:off x="12858749" y="69199125"/>
            <a:ext cx="104775"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29" name="円/楕円 228"/>
          <xdr:cNvSpPr/>
        </xdr:nvSpPr>
        <xdr:spPr bwMode="auto">
          <a:xfrm>
            <a:off x="14497050" y="68599050"/>
            <a:ext cx="104775"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30" name="円/楕円 229"/>
          <xdr:cNvSpPr/>
        </xdr:nvSpPr>
        <xdr:spPr bwMode="auto">
          <a:xfrm>
            <a:off x="15954375" y="68865750"/>
            <a:ext cx="104775"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xnSp macro="">
        <xdr:nvCxnSpPr>
          <xdr:cNvPr id="231" name="直線コネクタ 230"/>
          <xdr:cNvCxnSpPr/>
        </xdr:nvCxnSpPr>
        <xdr:spPr bwMode="auto">
          <a:xfrm flipV="1">
            <a:off x="13877925" y="68132326"/>
            <a:ext cx="1343025" cy="98107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232" name="Text 63"/>
          <xdr:cNvSpPr txBox="1">
            <a:spLocks noChangeArrowheads="1"/>
          </xdr:cNvSpPr>
        </xdr:nvSpPr>
        <xdr:spPr bwMode="auto">
          <a:xfrm>
            <a:off x="14354176" y="69542025"/>
            <a:ext cx="476250" cy="2190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x=g(y)</a:t>
            </a:r>
          </a:p>
        </xdr:txBody>
      </xdr:sp>
      <xdr:sp macro="" textlink="" fLocksText="0">
        <xdr:nvSpPr>
          <xdr:cNvPr id="233" name="Text 63"/>
          <xdr:cNvSpPr txBox="1">
            <a:spLocks noChangeArrowheads="1"/>
          </xdr:cNvSpPr>
        </xdr:nvSpPr>
        <xdr:spPr bwMode="auto">
          <a:xfrm>
            <a:off x="14868526" y="67951350"/>
            <a:ext cx="742950"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ysClr val="windowText" lastClr="000000"/>
                </a:solidFill>
                <a:latin typeface="Times New Roman"/>
                <a:cs typeface="Times New Roman"/>
              </a:rPr>
              <a:t>傾き</a:t>
            </a:r>
            <a:r>
              <a:rPr lang="en-US" altLang="ja-JP" sz="1200" b="0" i="0" u="none" strike="noStrike" baseline="0">
                <a:solidFill>
                  <a:sysClr val="windowText" lastClr="000000"/>
                </a:solidFill>
                <a:latin typeface="Times New Roman"/>
                <a:cs typeface="Times New Roman"/>
              </a:rPr>
              <a:t>=</a:t>
            </a:r>
            <a:r>
              <a:rPr lang="en-US" altLang="ja-JP" sz="1200" b="0" i="0" u="none" strike="noStrike" baseline="0">
                <a:solidFill>
                  <a:srgbClr val="000000"/>
                </a:solidFill>
                <a:latin typeface="Times New Roman"/>
                <a:cs typeface="Times New Roman"/>
              </a:rPr>
              <a:t>1/G1</a:t>
            </a:r>
            <a:endParaRPr lang="ja-JP" altLang="en-US" sz="1200" b="0" i="0" u="none" strike="noStrike" baseline="0">
              <a:solidFill>
                <a:srgbClr val="000000"/>
              </a:solidFill>
              <a:latin typeface="Times New Roman"/>
              <a:cs typeface="Times New Roman"/>
            </a:endParaRPr>
          </a:p>
        </xdr:txBody>
      </xdr:sp>
      <xdr:sp macro="" textlink="" fLocksText="0">
        <xdr:nvSpPr>
          <xdr:cNvPr id="234" name="Text 63"/>
          <xdr:cNvSpPr txBox="1">
            <a:spLocks noChangeArrowheads="1"/>
          </xdr:cNvSpPr>
        </xdr:nvSpPr>
        <xdr:spPr bwMode="auto">
          <a:xfrm>
            <a:off x="13801725" y="68532375"/>
            <a:ext cx="742950"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ysClr val="windowText" lastClr="000000"/>
                </a:solidFill>
                <a:latin typeface="Times New Roman"/>
                <a:cs typeface="Times New Roman"/>
              </a:rPr>
              <a:t>傾き</a:t>
            </a:r>
            <a:r>
              <a:rPr lang="en-US" altLang="ja-JP" sz="1200" b="0" i="0" u="none" strike="noStrike" baseline="0">
                <a:solidFill>
                  <a:sysClr val="windowText" lastClr="000000"/>
                </a:solidFill>
                <a:latin typeface="Times New Roman"/>
                <a:cs typeface="Times New Roman"/>
              </a:rPr>
              <a:t>=m</a:t>
            </a:r>
            <a:r>
              <a:rPr lang="en-US" altLang="ja-JP" sz="1200" b="0" i="0" u="none" strike="noStrike" baseline="0">
                <a:solidFill>
                  <a:srgbClr val="000000"/>
                </a:solidFill>
                <a:latin typeface="Times New Roman"/>
                <a:cs typeface="Times New Roman"/>
              </a:rPr>
              <a:t>1</a:t>
            </a:r>
            <a:endParaRPr lang="ja-JP" altLang="en-US" sz="1200" b="0" i="0" u="none" strike="noStrike" baseline="0">
              <a:solidFill>
                <a:srgbClr val="000000"/>
              </a:solidFill>
              <a:latin typeface="Times New Roman"/>
              <a:cs typeface="Times New Roman"/>
            </a:endParaRPr>
          </a:p>
        </xdr:txBody>
      </xdr:sp>
      <xdr:sp macro="" textlink="" fLocksText="0">
        <xdr:nvSpPr>
          <xdr:cNvPr id="235" name="Text 63"/>
          <xdr:cNvSpPr txBox="1">
            <a:spLocks noChangeArrowheads="1"/>
          </xdr:cNvSpPr>
        </xdr:nvSpPr>
        <xdr:spPr bwMode="auto">
          <a:xfrm>
            <a:off x="15154275" y="68599050"/>
            <a:ext cx="742950"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ysClr val="windowText" lastClr="000000"/>
                </a:solidFill>
                <a:latin typeface="Times New Roman"/>
                <a:cs typeface="Times New Roman"/>
              </a:rPr>
              <a:t>傾き</a:t>
            </a:r>
            <a:r>
              <a:rPr lang="en-US" altLang="ja-JP" sz="1200" b="0" i="0" u="none" strike="noStrike" baseline="0">
                <a:solidFill>
                  <a:sysClr val="windowText" lastClr="000000"/>
                </a:solidFill>
                <a:latin typeface="Times New Roman"/>
                <a:cs typeface="Times New Roman"/>
              </a:rPr>
              <a:t>=m2</a:t>
            </a:r>
            <a:endParaRPr lang="ja-JP" altLang="en-US" sz="1200" b="0" i="0" u="none" strike="noStrike" baseline="0">
              <a:solidFill>
                <a:srgbClr val="000000"/>
              </a:solidFill>
              <a:latin typeface="Times New Roman"/>
              <a:cs typeface="Times New Roman"/>
            </a:endParaRPr>
          </a:p>
        </xdr:txBody>
      </xdr:sp>
      <xdr:sp macro="" textlink="">
        <xdr:nvSpPr>
          <xdr:cNvPr id="236" name="テキスト ボックス 235"/>
          <xdr:cNvSpPr txBox="1"/>
        </xdr:nvSpPr>
        <xdr:spPr>
          <a:xfrm>
            <a:off x="13925550" y="68094225"/>
            <a:ext cx="3524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n1</a:t>
            </a:r>
            <a:endParaRPr kumimoji="1" lang="ja-JP" altLang="en-US" sz="1100"/>
          </a:p>
        </xdr:txBody>
      </xdr:sp>
      <xdr:sp macro="" textlink="">
        <xdr:nvSpPr>
          <xdr:cNvPr id="237" name="テキスト ボックス 236"/>
          <xdr:cNvSpPr txBox="1"/>
        </xdr:nvSpPr>
        <xdr:spPr>
          <a:xfrm>
            <a:off x="15230475" y="69465825"/>
            <a:ext cx="3524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n2</a:t>
            </a:r>
            <a:endParaRPr kumimoji="1" lang="ja-JP" altLang="en-US" sz="1100"/>
          </a:p>
        </xdr:txBody>
      </xdr:sp>
    </xdr:grpSp>
    <xdr:clientData/>
  </xdr:twoCellAnchor>
  <xdr:twoCellAnchor>
    <xdr:from>
      <xdr:col>10</xdr:col>
      <xdr:colOff>95250</xdr:colOff>
      <xdr:row>209</xdr:row>
      <xdr:rowOff>57148</xdr:rowOff>
    </xdr:from>
    <xdr:to>
      <xdr:col>17</xdr:col>
      <xdr:colOff>533400</xdr:colOff>
      <xdr:row>235</xdr:row>
      <xdr:rowOff>66674</xdr:rowOff>
    </xdr:to>
    <xdr:grpSp>
      <xdr:nvGrpSpPr>
        <xdr:cNvPr id="238" name="グループ化 237"/>
        <xdr:cNvGrpSpPr/>
      </xdr:nvGrpSpPr>
      <xdr:grpSpPr>
        <a:xfrm>
          <a:off x="6877050" y="33899473"/>
          <a:ext cx="6162675" cy="4219576"/>
          <a:chOff x="7458075" y="102603298"/>
          <a:chExt cx="6162675" cy="4057651"/>
        </a:xfrm>
      </xdr:grpSpPr>
      <xdr:sp macro="" textlink="">
        <xdr:nvSpPr>
          <xdr:cNvPr id="239" name="Oval 50"/>
          <xdr:cNvSpPr>
            <a:spLocks noChangeArrowheads="1"/>
          </xdr:cNvSpPr>
        </xdr:nvSpPr>
        <xdr:spPr bwMode="auto">
          <a:xfrm rot="10800000">
            <a:off x="7619997" y="102755695"/>
            <a:ext cx="5210177" cy="3762369"/>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0" name="Rectangle 52"/>
          <xdr:cNvSpPr>
            <a:spLocks noChangeArrowheads="1"/>
          </xdr:cNvSpPr>
        </xdr:nvSpPr>
        <xdr:spPr bwMode="auto">
          <a:xfrm rot="10800000">
            <a:off x="7458075" y="102603298"/>
            <a:ext cx="4029074" cy="4057651"/>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1" name="Line 48"/>
          <xdr:cNvSpPr>
            <a:spLocks noChangeShapeType="1"/>
          </xdr:cNvSpPr>
        </xdr:nvSpPr>
        <xdr:spPr bwMode="auto">
          <a:xfrm rot="10800000">
            <a:off x="12830175" y="102984299"/>
            <a:ext cx="0" cy="3371849"/>
          </a:xfrm>
          <a:prstGeom prst="line">
            <a:avLst/>
          </a:prstGeom>
          <a:noFill/>
          <a:ln w="9360">
            <a:solidFill>
              <a:srgbClr val="808080"/>
            </a:solidFill>
            <a:round/>
            <a:headEnd type="none" w="med" len="med"/>
            <a:tailEnd type="triangl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2" name="Line 54"/>
          <xdr:cNvSpPr>
            <a:spLocks noChangeShapeType="1"/>
          </xdr:cNvSpPr>
        </xdr:nvSpPr>
        <xdr:spPr bwMode="auto">
          <a:xfrm rot="10800000">
            <a:off x="9324975" y="104632125"/>
            <a:ext cx="3838575" cy="0"/>
          </a:xfrm>
          <a:prstGeom prst="line">
            <a:avLst/>
          </a:prstGeom>
          <a:noFill/>
          <a:ln w="9360">
            <a:solidFill>
              <a:srgbClr val="808080"/>
            </a:solidFill>
            <a:round/>
            <a:headEnd type="triangle"/>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3" name="Line 62"/>
          <xdr:cNvSpPr>
            <a:spLocks noChangeShapeType="1"/>
          </xdr:cNvSpPr>
        </xdr:nvSpPr>
        <xdr:spPr bwMode="auto">
          <a:xfrm rot="10800000">
            <a:off x="11725275" y="105108375"/>
            <a:ext cx="1114425" cy="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4" name="Line 52"/>
          <xdr:cNvSpPr>
            <a:spLocks noChangeShapeType="1"/>
          </xdr:cNvSpPr>
        </xdr:nvSpPr>
        <xdr:spPr bwMode="auto">
          <a:xfrm rot="10800000" flipH="1" flipV="1">
            <a:off x="10001250" y="105175050"/>
            <a:ext cx="2828926" cy="1"/>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5" name="円/楕円 244"/>
          <xdr:cNvSpPr/>
        </xdr:nvSpPr>
        <xdr:spPr bwMode="auto">
          <a:xfrm rot="10800000">
            <a:off x="9934576" y="104584500"/>
            <a:ext cx="104775"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b="1"/>
          </a:p>
        </xdr:txBody>
      </xdr:sp>
      <xdr:sp macro="" textlink="">
        <xdr:nvSpPr>
          <xdr:cNvPr id="246" name="円/楕円 245"/>
          <xdr:cNvSpPr/>
        </xdr:nvSpPr>
        <xdr:spPr bwMode="auto">
          <a:xfrm rot="10800000">
            <a:off x="12020550" y="103270050"/>
            <a:ext cx="104775"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b="1"/>
          </a:p>
        </xdr:txBody>
      </xdr:sp>
      <xdr:sp macro="" textlink="">
        <xdr:nvSpPr>
          <xdr:cNvPr id="247" name="円/楕円 246"/>
          <xdr:cNvSpPr/>
        </xdr:nvSpPr>
        <xdr:spPr bwMode="auto">
          <a:xfrm rot="10800000">
            <a:off x="11668125" y="104574975"/>
            <a:ext cx="104775"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b="1"/>
          </a:p>
        </xdr:txBody>
      </xdr:sp>
      <xdr:cxnSp macro="">
        <xdr:nvCxnSpPr>
          <xdr:cNvPr id="248" name="直線コネクタ 247"/>
          <xdr:cNvCxnSpPr/>
        </xdr:nvCxnSpPr>
        <xdr:spPr bwMode="auto">
          <a:xfrm flipH="1" flipV="1">
            <a:off x="11496675" y="102879525"/>
            <a:ext cx="1238251" cy="9334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249" name="Line 49"/>
          <xdr:cNvSpPr>
            <a:spLocks noChangeShapeType="1"/>
          </xdr:cNvSpPr>
        </xdr:nvSpPr>
        <xdr:spPr bwMode="auto">
          <a:xfrm rot="10800000" flipV="1">
            <a:off x="9972675" y="103317675"/>
            <a:ext cx="2076450" cy="1314450"/>
          </a:xfrm>
          <a:prstGeom prst="line">
            <a:avLst/>
          </a:prstGeom>
          <a:noFill/>
          <a:ln w="9360">
            <a:solidFill>
              <a:srgbClr val="FF0000"/>
            </a:solidFill>
            <a:round/>
            <a:headEnd/>
            <a:tailEnd type="triangl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0" name="Line 53"/>
          <xdr:cNvSpPr>
            <a:spLocks noChangeShapeType="1"/>
          </xdr:cNvSpPr>
        </xdr:nvSpPr>
        <xdr:spPr bwMode="auto">
          <a:xfrm rot="10800000" flipH="1">
            <a:off x="11725275" y="103327199"/>
            <a:ext cx="333376" cy="1304924"/>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xnSp macro="">
        <xdr:nvCxnSpPr>
          <xdr:cNvPr id="251" name="直線コネクタ 250"/>
          <xdr:cNvCxnSpPr/>
        </xdr:nvCxnSpPr>
        <xdr:spPr bwMode="auto">
          <a:xfrm flipH="1">
            <a:off x="11125201" y="102955725"/>
            <a:ext cx="1209674" cy="16764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252" name="Line 48"/>
          <xdr:cNvSpPr>
            <a:spLocks noChangeShapeType="1"/>
          </xdr:cNvSpPr>
        </xdr:nvSpPr>
        <xdr:spPr bwMode="auto">
          <a:xfrm rot="10800000">
            <a:off x="11715750" y="104651172"/>
            <a:ext cx="0" cy="485778"/>
          </a:xfrm>
          <a:prstGeom prst="line">
            <a:avLst/>
          </a:prstGeom>
          <a:noFill/>
          <a:ln w="9360">
            <a:solidFill>
              <a:srgbClr val="808080"/>
            </a:solidFill>
            <a:round/>
            <a:headEnd type="none" w="med" len="med"/>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3" name="Line 48"/>
          <xdr:cNvSpPr>
            <a:spLocks noChangeShapeType="1"/>
          </xdr:cNvSpPr>
        </xdr:nvSpPr>
        <xdr:spPr bwMode="auto">
          <a:xfrm rot="10800000">
            <a:off x="9991725" y="104651174"/>
            <a:ext cx="0" cy="666750"/>
          </a:xfrm>
          <a:prstGeom prst="line">
            <a:avLst/>
          </a:prstGeom>
          <a:noFill/>
          <a:ln w="9360">
            <a:solidFill>
              <a:srgbClr val="808080"/>
            </a:solidFill>
            <a:round/>
            <a:headEnd type="none" w="med" len="med"/>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4" name="テキスト ボックス 253"/>
          <xdr:cNvSpPr txBox="1"/>
        </xdr:nvSpPr>
        <xdr:spPr>
          <a:xfrm>
            <a:off x="12706350" y="102689025"/>
            <a:ext cx="352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y</a:t>
            </a:r>
            <a:endParaRPr kumimoji="1" lang="ja-JP" altLang="en-US" sz="1100" b="1"/>
          </a:p>
        </xdr:txBody>
      </xdr:sp>
      <xdr:sp macro="" textlink="">
        <xdr:nvSpPr>
          <xdr:cNvPr id="255" name="テキスト ボックス 254"/>
          <xdr:cNvSpPr txBox="1"/>
        </xdr:nvSpPr>
        <xdr:spPr>
          <a:xfrm>
            <a:off x="13268325" y="104517825"/>
            <a:ext cx="352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x</a:t>
            </a:r>
            <a:endParaRPr kumimoji="1" lang="ja-JP" altLang="en-US" sz="1100" b="1"/>
          </a:p>
        </xdr:txBody>
      </xdr:sp>
      <xdr:sp macro="" textlink="">
        <xdr:nvSpPr>
          <xdr:cNvPr id="256" name="テキスト ボックス 255"/>
          <xdr:cNvSpPr txBox="1"/>
        </xdr:nvSpPr>
        <xdr:spPr>
          <a:xfrm>
            <a:off x="12258675" y="104889300"/>
            <a:ext cx="352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L1</a:t>
            </a:r>
            <a:endParaRPr kumimoji="1" lang="ja-JP" altLang="en-US" sz="1100" b="1"/>
          </a:p>
        </xdr:txBody>
      </xdr:sp>
      <xdr:sp macro="" textlink="">
        <xdr:nvSpPr>
          <xdr:cNvPr id="257" name="テキスト ボックス 256"/>
          <xdr:cNvSpPr txBox="1"/>
        </xdr:nvSpPr>
        <xdr:spPr>
          <a:xfrm>
            <a:off x="11258550" y="104955975"/>
            <a:ext cx="352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Lz</a:t>
            </a:r>
            <a:endParaRPr kumimoji="1" lang="ja-JP" altLang="en-US" sz="1100" b="1"/>
          </a:p>
        </xdr:txBody>
      </xdr:sp>
      <xdr:sp macro="" textlink="">
        <xdr:nvSpPr>
          <xdr:cNvPr id="258" name="テキスト ボックス 257"/>
          <xdr:cNvSpPr txBox="1"/>
        </xdr:nvSpPr>
        <xdr:spPr>
          <a:xfrm>
            <a:off x="11182350" y="104374950"/>
            <a:ext cx="5810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(x0,y0)</a:t>
            </a:r>
            <a:endParaRPr kumimoji="1" lang="ja-JP" altLang="en-US" sz="1100" b="1"/>
          </a:p>
        </xdr:txBody>
      </xdr:sp>
      <xdr:sp macro="" textlink="">
        <xdr:nvSpPr>
          <xdr:cNvPr id="259" name="テキスト ボックス 258"/>
          <xdr:cNvSpPr txBox="1"/>
        </xdr:nvSpPr>
        <xdr:spPr>
          <a:xfrm>
            <a:off x="12773025" y="104603550"/>
            <a:ext cx="5810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(0,0)</a:t>
            </a:r>
            <a:endParaRPr kumimoji="1" lang="ja-JP" altLang="en-US" sz="1100" b="1"/>
          </a:p>
        </xdr:txBody>
      </xdr:sp>
      <xdr:sp macro="" textlink="">
        <xdr:nvSpPr>
          <xdr:cNvPr id="260" name="テキスト ボックス 259"/>
          <xdr:cNvSpPr txBox="1"/>
        </xdr:nvSpPr>
        <xdr:spPr>
          <a:xfrm>
            <a:off x="12087225" y="103136700"/>
            <a:ext cx="5810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(x1,y1)</a:t>
            </a:r>
            <a:endParaRPr kumimoji="1" lang="ja-JP" altLang="en-US" sz="1100" b="1"/>
          </a:p>
        </xdr:txBody>
      </xdr:sp>
      <xdr:sp macro="" textlink="">
        <xdr:nvSpPr>
          <xdr:cNvPr id="261" name="テキスト ボックス 260"/>
          <xdr:cNvSpPr txBox="1"/>
        </xdr:nvSpPr>
        <xdr:spPr>
          <a:xfrm>
            <a:off x="9458325" y="104355900"/>
            <a:ext cx="5810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(x2,y2)</a:t>
            </a:r>
            <a:endParaRPr kumimoji="1" lang="ja-JP" altLang="en-US" sz="1100" b="1"/>
          </a:p>
        </xdr:txBody>
      </xdr:sp>
      <xdr:sp macro="" textlink="">
        <xdr:nvSpPr>
          <xdr:cNvPr id="262" name="テキスト ボックス 261"/>
          <xdr:cNvSpPr txBox="1"/>
        </xdr:nvSpPr>
        <xdr:spPr>
          <a:xfrm>
            <a:off x="11563350" y="103984425"/>
            <a:ext cx="390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m1</a:t>
            </a:r>
            <a:endParaRPr kumimoji="1" lang="ja-JP" altLang="en-US" sz="1100" b="1"/>
          </a:p>
        </xdr:txBody>
      </xdr:sp>
      <xdr:sp macro="" textlink="">
        <xdr:nvSpPr>
          <xdr:cNvPr id="263" name="テキスト ボックス 262"/>
          <xdr:cNvSpPr txBox="1"/>
        </xdr:nvSpPr>
        <xdr:spPr>
          <a:xfrm>
            <a:off x="10715625" y="103746300"/>
            <a:ext cx="390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m2</a:t>
            </a:r>
            <a:endParaRPr kumimoji="1" lang="ja-JP" altLang="en-US" sz="1100" b="1"/>
          </a:p>
        </xdr:txBody>
      </xdr:sp>
      <xdr:sp macro="" textlink="">
        <xdr:nvSpPr>
          <xdr:cNvPr id="264" name="テキスト ボックス 263"/>
          <xdr:cNvSpPr txBox="1"/>
        </xdr:nvSpPr>
        <xdr:spPr>
          <a:xfrm>
            <a:off x="9705975" y="105308400"/>
            <a:ext cx="26193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鏡面</a:t>
            </a:r>
            <a:endParaRPr kumimoji="1" lang="en-US" altLang="ja-JP" sz="1100" b="1"/>
          </a:p>
          <a:p>
            <a:pPr algn="ctr"/>
            <a:r>
              <a:rPr kumimoji="1" lang="en-US" altLang="ja-JP" sz="1100" b="1"/>
              <a:t>x=y^2/(1+SQRT(1-(k1+1)*y^2/r1^2))/r1</a:t>
            </a:r>
            <a:endParaRPr kumimoji="1" lang="ja-JP" altLang="en-US" sz="1100" b="1"/>
          </a:p>
        </xdr:txBody>
      </xdr:sp>
      <xdr:sp macro="" textlink="">
        <xdr:nvSpPr>
          <xdr:cNvPr id="265" name="Line 62"/>
          <xdr:cNvSpPr>
            <a:spLocks noChangeShapeType="1"/>
          </xdr:cNvSpPr>
        </xdr:nvSpPr>
        <xdr:spPr bwMode="auto">
          <a:xfrm rot="10800000">
            <a:off x="11239499" y="105708450"/>
            <a:ext cx="704849" cy="314324"/>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6" name="Line 48"/>
          <xdr:cNvSpPr>
            <a:spLocks noChangeShapeType="1"/>
          </xdr:cNvSpPr>
        </xdr:nvSpPr>
        <xdr:spPr bwMode="auto">
          <a:xfrm rot="10800000">
            <a:off x="12087225" y="103431975"/>
            <a:ext cx="0" cy="1543050"/>
          </a:xfrm>
          <a:prstGeom prst="line">
            <a:avLst/>
          </a:prstGeom>
          <a:noFill/>
          <a:ln w="9360">
            <a:solidFill>
              <a:srgbClr val="808080"/>
            </a:solidFill>
            <a:round/>
            <a:headEnd type="none" w="med" len="med"/>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7" name="テキスト ボックス 266"/>
          <xdr:cNvSpPr txBox="1"/>
        </xdr:nvSpPr>
        <xdr:spPr>
          <a:xfrm>
            <a:off x="11715750" y="104670225"/>
            <a:ext cx="352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D1</a:t>
            </a:r>
            <a:endParaRPr kumimoji="1" lang="ja-JP" altLang="en-US" sz="1100" b="1"/>
          </a:p>
        </xdr:txBody>
      </xdr:sp>
      <xdr:sp macro="" textlink="">
        <xdr:nvSpPr>
          <xdr:cNvPr id="268" name="テキスト ボックス 267"/>
          <xdr:cNvSpPr txBox="1"/>
        </xdr:nvSpPr>
        <xdr:spPr>
          <a:xfrm>
            <a:off x="10668000" y="104717850"/>
            <a:ext cx="352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Dz</a:t>
            </a:r>
            <a:endParaRPr kumimoji="1" lang="ja-JP" altLang="en-US" sz="1100" b="1"/>
          </a:p>
        </xdr:txBody>
      </xdr:sp>
      <xdr:sp macro="" textlink="">
        <xdr:nvSpPr>
          <xdr:cNvPr id="269" name="Line 62"/>
          <xdr:cNvSpPr>
            <a:spLocks noChangeShapeType="1"/>
          </xdr:cNvSpPr>
        </xdr:nvSpPr>
        <xdr:spPr bwMode="auto">
          <a:xfrm rot="10800000">
            <a:off x="11715748" y="104870250"/>
            <a:ext cx="361951" cy="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0" name="Line 62"/>
          <xdr:cNvSpPr>
            <a:spLocks noChangeShapeType="1"/>
          </xdr:cNvSpPr>
        </xdr:nvSpPr>
        <xdr:spPr bwMode="auto">
          <a:xfrm rot="10800000">
            <a:off x="10010773" y="104927400"/>
            <a:ext cx="2066926" cy="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11</xdr:col>
      <xdr:colOff>322421</xdr:colOff>
      <xdr:row>326</xdr:row>
      <xdr:rowOff>142874</xdr:rowOff>
    </xdr:from>
    <xdr:to>
      <xdr:col>19</xdr:col>
      <xdr:colOff>57151</xdr:colOff>
      <xdr:row>352</xdr:row>
      <xdr:rowOff>21449</xdr:rowOff>
    </xdr:to>
    <xdr:grpSp>
      <xdr:nvGrpSpPr>
        <xdr:cNvPr id="271" name="グループ化 270"/>
        <xdr:cNvGrpSpPr/>
      </xdr:nvGrpSpPr>
      <xdr:grpSpPr>
        <a:xfrm>
          <a:off x="7685246" y="52930424"/>
          <a:ext cx="6592730" cy="4088625"/>
          <a:chOff x="9075896" y="110499524"/>
          <a:chExt cx="6592730" cy="4088625"/>
        </a:xfrm>
      </xdr:grpSpPr>
      <xdr:sp macro="" textlink="">
        <xdr:nvSpPr>
          <xdr:cNvPr id="272" name="Oval 50"/>
          <xdr:cNvSpPr>
            <a:spLocks noChangeArrowheads="1"/>
          </xdr:cNvSpPr>
        </xdr:nvSpPr>
        <xdr:spPr bwMode="auto">
          <a:xfrm rot="10800000">
            <a:off x="11826715" y="110623345"/>
            <a:ext cx="2070258" cy="3791089"/>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3" name="Rectangle 52"/>
          <xdr:cNvSpPr>
            <a:spLocks noChangeArrowheads="1"/>
          </xdr:cNvSpPr>
        </xdr:nvSpPr>
        <xdr:spPr bwMode="auto">
          <a:xfrm rot="10800000">
            <a:off x="9075896" y="110499524"/>
            <a:ext cx="4230528" cy="4088625"/>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4" name="Line 48"/>
          <xdr:cNvSpPr>
            <a:spLocks noChangeShapeType="1"/>
          </xdr:cNvSpPr>
        </xdr:nvSpPr>
        <xdr:spPr bwMode="auto">
          <a:xfrm rot="10800000">
            <a:off x="13896975" y="110851950"/>
            <a:ext cx="0" cy="3397588"/>
          </a:xfrm>
          <a:prstGeom prst="line">
            <a:avLst/>
          </a:prstGeom>
          <a:noFill/>
          <a:ln w="9360">
            <a:solidFill>
              <a:srgbClr val="808080"/>
            </a:solidFill>
            <a:round/>
            <a:headEnd type="none" w="med" len="med"/>
            <a:tailEnd type="triangl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5" name="Line 62"/>
          <xdr:cNvSpPr>
            <a:spLocks noChangeShapeType="1"/>
          </xdr:cNvSpPr>
        </xdr:nvSpPr>
        <xdr:spPr bwMode="auto">
          <a:xfrm rot="10800000" flipH="1">
            <a:off x="12639675" y="112756950"/>
            <a:ext cx="1238250" cy="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6" name="円/楕円 275"/>
          <xdr:cNvSpPr/>
        </xdr:nvSpPr>
        <xdr:spPr bwMode="auto">
          <a:xfrm rot="10800000">
            <a:off x="9662637" y="112452151"/>
            <a:ext cx="110014" cy="1055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b="1"/>
          </a:p>
        </xdr:txBody>
      </xdr:sp>
      <xdr:sp macro="" textlink="">
        <xdr:nvSpPr>
          <xdr:cNvPr id="277" name="円/楕円 276"/>
          <xdr:cNvSpPr/>
        </xdr:nvSpPr>
        <xdr:spPr bwMode="auto">
          <a:xfrm rot="10800000">
            <a:off x="13605986" y="111242476"/>
            <a:ext cx="110014" cy="1055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b="1"/>
          </a:p>
        </xdr:txBody>
      </xdr:sp>
      <xdr:sp macro="" textlink="">
        <xdr:nvSpPr>
          <xdr:cNvPr id="278" name="円/楕円 277"/>
          <xdr:cNvSpPr/>
        </xdr:nvSpPr>
        <xdr:spPr bwMode="auto">
          <a:xfrm rot="10800000">
            <a:off x="12510611" y="112090201"/>
            <a:ext cx="110014" cy="1055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b="1"/>
          </a:p>
        </xdr:txBody>
      </xdr:sp>
      <xdr:sp macro="" textlink="">
        <xdr:nvSpPr>
          <xdr:cNvPr id="279" name="Line 49"/>
          <xdr:cNvSpPr>
            <a:spLocks noChangeShapeType="1"/>
          </xdr:cNvSpPr>
        </xdr:nvSpPr>
        <xdr:spPr bwMode="auto">
          <a:xfrm rot="10800000" flipH="1">
            <a:off x="9725025" y="111299622"/>
            <a:ext cx="3924300" cy="1200153"/>
          </a:xfrm>
          <a:prstGeom prst="line">
            <a:avLst/>
          </a:prstGeom>
          <a:noFill/>
          <a:ln w="9360">
            <a:solidFill>
              <a:srgbClr val="FF0000"/>
            </a:solidFill>
            <a:round/>
            <a:headEnd/>
            <a:tailEnd type="triangl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0" name="Line 48"/>
          <xdr:cNvSpPr>
            <a:spLocks noChangeShapeType="1"/>
          </xdr:cNvSpPr>
        </xdr:nvSpPr>
        <xdr:spPr bwMode="auto">
          <a:xfrm rot="10800000">
            <a:off x="12049125" y="112509297"/>
            <a:ext cx="0" cy="902186"/>
          </a:xfrm>
          <a:prstGeom prst="line">
            <a:avLst/>
          </a:prstGeom>
          <a:noFill/>
          <a:ln w="9360">
            <a:solidFill>
              <a:srgbClr val="808080"/>
            </a:solidFill>
            <a:round/>
            <a:headEnd type="none" w="med" len="med"/>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1" name="Line 48"/>
          <xdr:cNvSpPr>
            <a:spLocks noChangeShapeType="1"/>
          </xdr:cNvSpPr>
        </xdr:nvSpPr>
        <xdr:spPr bwMode="auto">
          <a:xfrm rot="10800000">
            <a:off x="12620625" y="112509300"/>
            <a:ext cx="0" cy="643046"/>
          </a:xfrm>
          <a:prstGeom prst="line">
            <a:avLst/>
          </a:prstGeom>
          <a:noFill/>
          <a:ln w="9360">
            <a:solidFill>
              <a:srgbClr val="808080"/>
            </a:solidFill>
            <a:round/>
            <a:headEnd type="none" w="med" len="med"/>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2" name="テキスト ボックス 281"/>
          <xdr:cNvSpPr txBox="1"/>
        </xdr:nvSpPr>
        <xdr:spPr>
          <a:xfrm>
            <a:off x="13755530" y="110556677"/>
            <a:ext cx="370046"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y</a:t>
            </a:r>
            <a:endParaRPr kumimoji="1" lang="ja-JP" altLang="en-US" sz="1100" b="1"/>
          </a:p>
        </xdr:txBody>
      </xdr:sp>
      <xdr:sp macro="" textlink="">
        <xdr:nvSpPr>
          <xdr:cNvPr id="283" name="テキスト ボックス 282"/>
          <xdr:cNvSpPr txBox="1"/>
        </xdr:nvSpPr>
        <xdr:spPr>
          <a:xfrm>
            <a:off x="15298580" y="112366427"/>
            <a:ext cx="370046"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x</a:t>
            </a:r>
            <a:endParaRPr kumimoji="1" lang="ja-JP" altLang="en-US" sz="1100" b="1"/>
          </a:p>
        </xdr:txBody>
      </xdr:sp>
      <xdr:sp macro="" textlink="">
        <xdr:nvSpPr>
          <xdr:cNvPr id="284" name="テキスト ボックス 283"/>
          <xdr:cNvSpPr txBox="1"/>
        </xdr:nvSpPr>
        <xdr:spPr>
          <a:xfrm>
            <a:off x="11202830" y="113490377"/>
            <a:ext cx="370046"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L1</a:t>
            </a:r>
            <a:endParaRPr kumimoji="1" lang="ja-JP" altLang="en-US" sz="1100" b="1"/>
          </a:p>
        </xdr:txBody>
      </xdr:sp>
      <xdr:sp macro="" textlink="">
        <xdr:nvSpPr>
          <xdr:cNvPr id="285" name="テキスト ボックス 284"/>
          <xdr:cNvSpPr txBox="1"/>
        </xdr:nvSpPr>
        <xdr:spPr>
          <a:xfrm>
            <a:off x="12740640" y="113109377"/>
            <a:ext cx="480060"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Lz1</a:t>
            </a:r>
            <a:endParaRPr kumimoji="1" lang="ja-JP" altLang="en-US" sz="1100" b="1"/>
          </a:p>
        </xdr:txBody>
      </xdr:sp>
      <xdr:sp macro="" textlink="">
        <xdr:nvSpPr>
          <xdr:cNvPr id="286" name="テキスト ボックス 285"/>
          <xdr:cNvSpPr txBox="1"/>
        </xdr:nvSpPr>
        <xdr:spPr>
          <a:xfrm>
            <a:off x="9638825" y="112499777"/>
            <a:ext cx="610076"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(x0,y0)</a:t>
            </a:r>
            <a:endParaRPr kumimoji="1" lang="ja-JP" altLang="en-US" sz="1100" b="1"/>
          </a:p>
        </xdr:txBody>
      </xdr:sp>
      <xdr:sp macro="" textlink="">
        <xdr:nvSpPr>
          <xdr:cNvPr id="287" name="テキスト ボックス 286"/>
          <xdr:cNvSpPr txBox="1"/>
        </xdr:nvSpPr>
        <xdr:spPr>
          <a:xfrm>
            <a:off x="13826491" y="112471202"/>
            <a:ext cx="480060"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(0,0)</a:t>
            </a:r>
            <a:endParaRPr kumimoji="1" lang="ja-JP" altLang="en-US" sz="1100" b="1"/>
          </a:p>
        </xdr:txBody>
      </xdr:sp>
      <xdr:sp macro="" textlink="">
        <xdr:nvSpPr>
          <xdr:cNvPr id="288" name="テキスト ボックス 287"/>
          <xdr:cNvSpPr txBox="1"/>
        </xdr:nvSpPr>
        <xdr:spPr>
          <a:xfrm>
            <a:off x="13001150" y="111071027"/>
            <a:ext cx="610076"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(x1,y1)</a:t>
            </a:r>
            <a:endParaRPr kumimoji="1" lang="ja-JP" altLang="en-US" sz="1100" b="1"/>
          </a:p>
        </xdr:txBody>
      </xdr:sp>
      <xdr:sp macro="" textlink="">
        <xdr:nvSpPr>
          <xdr:cNvPr id="289" name="テキスト ボックス 288"/>
          <xdr:cNvSpPr txBox="1"/>
        </xdr:nvSpPr>
        <xdr:spPr>
          <a:xfrm>
            <a:off x="11067574" y="111785402"/>
            <a:ext cx="410051"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m1</a:t>
            </a:r>
            <a:endParaRPr kumimoji="1" lang="ja-JP" altLang="en-US" sz="1100" b="1"/>
          </a:p>
        </xdr:txBody>
      </xdr:sp>
      <xdr:sp macro="" textlink="">
        <xdr:nvSpPr>
          <xdr:cNvPr id="290" name="テキスト ボックス 289"/>
          <xdr:cNvSpPr txBox="1"/>
        </xdr:nvSpPr>
        <xdr:spPr>
          <a:xfrm>
            <a:off x="12629674" y="111652052"/>
            <a:ext cx="410051"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m2</a:t>
            </a:r>
            <a:endParaRPr kumimoji="1" lang="ja-JP" altLang="en-US" sz="1100" b="1"/>
          </a:p>
        </xdr:txBody>
      </xdr:sp>
      <xdr:sp macro="" textlink="">
        <xdr:nvSpPr>
          <xdr:cNvPr id="291" name="Line 62"/>
          <xdr:cNvSpPr>
            <a:spLocks noChangeShapeType="1"/>
          </xdr:cNvSpPr>
        </xdr:nvSpPr>
        <xdr:spPr bwMode="auto">
          <a:xfrm rot="10800000">
            <a:off x="12928279" y="110890049"/>
            <a:ext cx="540069" cy="105576"/>
          </a:xfrm>
          <a:prstGeom prst="line">
            <a:avLst/>
          </a:prstGeom>
          <a:noFill/>
          <a:ln w="9360">
            <a:solidFill>
              <a:schemeClr val="tx1"/>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2" name="Line 48"/>
          <xdr:cNvSpPr>
            <a:spLocks noChangeShapeType="1"/>
          </xdr:cNvSpPr>
        </xdr:nvSpPr>
        <xdr:spPr bwMode="auto">
          <a:xfrm rot="10800000">
            <a:off x="9715500" y="112509301"/>
            <a:ext cx="0" cy="1554829"/>
          </a:xfrm>
          <a:prstGeom prst="line">
            <a:avLst/>
          </a:prstGeom>
          <a:noFill/>
          <a:ln w="9360">
            <a:solidFill>
              <a:srgbClr val="808080"/>
            </a:solidFill>
            <a:round/>
            <a:headEnd type="none" w="med" len="med"/>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3" name="テキスト ボックス 292"/>
          <xdr:cNvSpPr txBox="1"/>
        </xdr:nvSpPr>
        <xdr:spPr>
          <a:xfrm>
            <a:off x="11811000" y="110661452"/>
            <a:ext cx="1200149"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k1=-(r1/L1+1)^2</a:t>
            </a:r>
            <a:endParaRPr kumimoji="1" lang="ja-JP" altLang="en-US" sz="1100" b="1"/>
          </a:p>
        </xdr:txBody>
      </xdr:sp>
      <xdr:sp macro="" textlink="">
        <xdr:nvSpPr>
          <xdr:cNvPr id="294" name="Line 62"/>
          <xdr:cNvSpPr>
            <a:spLocks noChangeShapeType="1"/>
          </xdr:cNvSpPr>
        </xdr:nvSpPr>
        <xdr:spPr bwMode="auto">
          <a:xfrm rot="10800000" flipV="1">
            <a:off x="12630149" y="113042700"/>
            <a:ext cx="2028824" cy="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5" name="Line 62"/>
          <xdr:cNvSpPr>
            <a:spLocks noChangeShapeType="1"/>
          </xdr:cNvSpPr>
        </xdr:nvSpPr>
        <xdr:spPr bwMode="auto">
          <a:xfrm rot="10800000" flipV="1">
            <a:off x="9715499" y="113699923"/>
            <a:ext cx="4171947" cy="2"/>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6" name="円/楕円 295"/>
          <xdr:cNvSpPr/>
        </xdr:nvSpPr>
        <xdr:spPr bwMode="auto">
          <a:xfrm>
            <a:off x="12300585" y="112033050"/>
            <a:ext cx="320040" cy="96936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97" name="円/楕円 296"/>
          <xdr:cNvSpPr/>
        </xdr:nvSpPr>
        <xdr:spPr bwMode="auto">
          <a:xfrm rot="10800000">
            <a:off x="14596586" y="112452149"/>
            <a:ext cx="110014" cy="1055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b="1"/>
          </a:p>
        </xdr:txBody>
      </xdr:sp>
      <xdr:sp macro="" textlink="">
        <xdr:nvSpPr>
          <xdr:cNvPr id="298" name="Line 53"/>
          <xdr:cNvSpPr>
            <a:spLocks noChangeShapeType="1"/>
          </xdr:cNvSpPr>
        </xdr:nvSpPr>
        <xdr:spPr bwMode="auto">
          <a:xfrm rot="10800000" flipH="1" flipV="1">
            <a:off x="12573000" y="112147350"/>
            <a:ext cx="2085975" cy="355261"/>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99" name="Line 53"/>
          <xdr:cNvSpPr>
            <a:spLocks noChangeShapeType="1"/>
          </xdr:cNvSpPr>
        </xdr:nvSpPr>
        <xdr:spPr bwMode="auto">
          <a:xfrm rot="10800000" flipV="1">
            <a:off x="12563475" y="111309149"/>
            <a:ext cx="1104900" cy="828676"/>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0" name="正方形/長方形 299"/>
          <xdr:cNvSpPr/>
        </xdr:nvSpPr>
        <xdr:spPr bwMode="auto">
          <a:xfrm>
            <a:off x="12106275" y="111890175"/>
            <a:ext cx="400050" cy="12573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301" name="Line 54"/>
          <xdr:cNvSpPr>
            <a:spLocks noChangeShapeType="1"/>
          </xdr:cNvSpPr>
        </xdr:nvSpPr>
        <xdr:spPr bwMode="auto">
          <a:xfrm rot="10800000">
            <a:off x="9208292" y="112499775"/>
            <a:ext cx="6050757" cy="0"/>
          </a:xfrm>
          <a:prstGeom prst="line">
            <a:avLst/>
          </a:prstGeom>
          <a:noFill/>
          <a:ln w="9360">
            <a:solidFill>
              <a:srgbClr val="808080"/>
            </a:solidFill>
            <a:round/>
            <a:headEnd type="triangle"/>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2" name="Line 53"/>
          <xdr:cNvSpPr>
            <a:spLocks noChangeShapeType="1"/>
          </xdr:cNvSpPr>
        </xdr:nvSpPr>
        <xdr:spPr bwMode="auto">
          <a:xfrm rot="10800000" flipV="1">
            <a:off x="12053887" y="112147350"/>
            <a:ext cx="500063" cy="355115"/>
          </a:xfrm>
          <a:prstGeom prst="line">
            <a:avLst/>
          </a:prstGeom>
          <a:noFill/>
          <a:ln w="9360">
            <a:solidFill>
              <a:srgbClr val="FF0000"/>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3" name="Line 48"/>
          <xdr:cNvSpPr>
            <a:spLocks noChangeShapeType="1"/>
          </xdr:cNvSpPr>
        </xdr:nvSpPr>
        <xdr:spPr bwMode="auto">
          <a:xfrm rot="10800000">
            <a:off x="14658975" y="112509299"/>
            <a:ext cx="0" cy="902186"/>
          </a:xfrm>
          <a:prstGeom prst="line">
            <a:avLst/>
          </a:prstGeom>
          <a:noFill/>
          <a:ln w="9360">
            <a:solidFill>
              <a:srgbClr val="808080"/>
            </a:solidFill>
            <a:round/>
            <a:headEnd type="none" w="med" len="med"/>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4" name="テキスト ボックス 303"/>
          <xdr:cNvSpPr txBox="1"/>
        </xdr:nvSpPr>
        <xdr:spPr>
          <a:xfrm>
            <a:off x="14601350" y="112214025"/>
            <a:ext cx="610076"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(x3,y3)</a:t>
            </a:r>
            <a:endParaRPr kumimoji="1" lang="ja-JP" altLang="en-US" sz="1100" b="1"/>
          </a:p>
        </xdr:txBody>
      </xdr:sp>
      <xdr:sp macro="" textlink="">
        <xdr:nvSpPr>
          <xdr:cNvPr id="305" name="テキスト ボックス 304"/>
          <xdr:cNvSpPr txBox="1"/>
        </xdr:nvSpPr>
        <xdr:spPr>
          <a:xfrm>
            <a:off x="11934350" y="111947327"/>
            <a:ext cx="610076"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(x2,y2)</a:t>
            </a:r>
            <a:endParaRPr kumimoji="1" lang="ja-JP" altLang="en-US" sz="1100" b="1"/>
          </a:p>
        </xdr:txBody>
      </xdr:sp>
      <xdr:sp macro="" textlink="">
        <xdr:nvSpPr>
          <xdr:cNvPr id="306" name="Line 62"/>
          <xdr:cNvSpPr>
            <a:spLocks noChangeShapeType="1"/>
          </xdr:cNvSpPr>
        </xdr:nvSpPr>
        <xdr:spPr bwMode="auto">
          <a:xfrm rot="10800000" flipH="1" flipV="1">
            <a:off x="12077699" y="113328450"/>
            <a:ext cx="1809751" cy="2"/>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7" name="テキスト ボックス 306"/>
          <xdr:cNvSpPr txBox="1"/>
        </xdr:nvSpPr>
        <xdr:spPr>
          <a:xfrm>
            <a:off x="13312140" y="112814100"/>
            <a:ext cx="480060"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Lz2</a:t>
            </a:r>
            <a:endParaRPr kumimoji="1" lang="ja-JP" altLang="en-US" sz="1100" b="1"/>
          </a:p>
        </xdr:txBody>
      </xdr:sp>
      <xdr:sp macro="" textlink="">
        <xdr:nvSpPr>
          <xdr:cNvPr id="308" name="テキスト ボックス 307"/>
          <xdr:cNvSpPr txBox="1"/>
        </xdr:nvSpPr>
        <xdr:spPr>
          <a:xfrm>
            <a:off x="13098305" y="112509300"/>
            <a:ext cx="370046"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L2</a:t>
            </a:r>
            <a:endParaRPr kumimoji="1" lang="ja-JP" altLang="en-US" sz="1100" b="1"/>
          </a:p>
        </xdr:txBody>
      </xdr:sp>
      <xdr:sp macro="" textlink="">
        <xdr:nvSpPr>
          <xdr:cNvPr id="309" name="テキスト ボックス 308"/>
          <xdr:cNvSpPr txBox="1"/>
        </xdr:nvSpPr>
        <xdr:spPr>
          <a:xfrm>
            <a:off x="13277374" y="112071150"/>
            <a:ext cx="410051"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m3</a:t>
            </a:r>
            <a:endParaRPr kumimoji="1" lang="ja-JP" altLang="en-US" sz="1100" b="1"/>
          </a:p>
        </xdr:txBody>
      </xdr:sp>
      <xdr:sp macro="" textlink="">
        <xdr:nvSpPr>
          <xdr:cNvPr id="310" name="テキスト ボックス 309"/>
          <xdr:cNvSpPr txBox="1"/>
        </xdr:nvSpPr>
        <xdr:spPr>
          <a:xfrm>
            <a:off x="10386536" y="112604550"/>
            <a:ext cx="1510189" cy="23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k2=-(r2/(L2-Lz1)+1)^2</a:t>
            </a:r>
            <a:endParaRPr kumimoji="1" lang="ja-JP" altLang="en-US" sz="1100" b="1"/>
          </a:p>
        </xdr:txBody>
      </xdr:sp>
      <xdr:sp macro="" textlink="">
        <xdr:nvSpPr>
          <xdr:cNvPr id="311" name="Line 52"/>
          <xdr:cNvSpPr>
            <a:spLocks noChangeShapeType="1"/>
          </xdr:cNvSpPr>
        </xdr:nvSpPr>
        <xdr:spPr bwMode="auto">
          <a:xfrm rot="10800000">
            <a:off x="11884818" y="112728376"/>
            <a:ext cx="650081" cy="134370"/>
          </a:xfrm>
          <a:prstGeom prst="line">
            <a:avLst/>
          </a:prstGeom>
          <a:noFill/>
          <a:ln w="9360">
            <a:solidFill>
              <a:schemeClr val="tx1"/>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11</xdr:col>
      <xdr:colOff>533400</xdr:colOff>
      <xdr:row>389</xdr:row>
      <xdr:rowOff>38100</xdr:rowOff>
    </xdr:from>
    <xdr:to>
      <xdr:col>20</xdr:col>
      <xdr:colOff>476250</xdr:colOff>
      <xdr:row>419</xdr:row>
      <xdr:rowOff>0</xdr:rowOff>
    </xdr:to>
    <xdr:grpSp>
      <xdr:nvGrpSpPr>
        <xdr:cNvPr id="312" name="グループ化 311"/>
        <xdr:cNvGrpSpPr/>
      </xdr:nvGrpSpPr>
      <xdr:grpSpPr>
        <a:xfrm>
          <a:off x="7896225" y="63026925"/>
          <a:ext cx="7658100" cy="4819650"/>
          <a:chOff x="11487150" y="119014875"/>
          <a:chExt cx="7658100" cy="4924425"/>
        </a:xfrm>
      </xdr:grpSpPr>
      <xdr:sp macro="" textlink="">
        <xdr:nvSpPr>
          <xdr:cNvPr id="313" name="Line 48"/>
          <xdr:cNvSpPr>
            <a:spLocks noChangeShapeType="1"/>
          </xdr:cNvSpPr>
        </xdr:nvSpPr>
        <xdr:spPr bwMode="auto">
          <a:xfrm>
            <a:off x="13719980" y="119129175"/>
            <a:ext cx="0" cy="3267075"/>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 name="Line 49"/>
          <xdr:cNvSpPr>
            <a:spLocks noChangeShapeType="1"/>
          </xdr:cNvSpPr>
        </xdr:nvSpPr>
        <xdr:spPr bwMode="auto">
          <a:xfrm flipV="1">
            <a:off x="11820525" y="120072148"/>
            <a:ext cx="2663578" cy="1333501"/>
          </a:xfrm>
          <a:prstGeom prst="line">
            <a:avLst/>
          </a:prstGeom>
          <a:noFill/>
          <a:ln w="9360">
            <a:solidFill>
              <a:srgbClr val="FF0000"/>
            </a:solidFill>
            <a:round/>
            <a:headEnd/>
            <a:tailEnd type="triangl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 name="Oval 50"/>
          <xdr:cNvSpPr>
            <a:spLocks noChangeArrowheads="1"/>
          </xdr:cNvSpPr>
        </xdr:nvSpPr>
        <xdr:spPr bwMode="auto">
          <a:xfrm>
            <a:off x="13719980" y="119510176"/>
            <a:ext cx="5281997" cy="3819524"/>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 name="Rectangle 52"/>
          <xdr:cNvSpPr>
            <a:spLocks noChangeArrowheads="1"/>
          </xdr:cNvSpPr>
        </xdr:nvSpPr>
        <xdr:spPr bwMode="auto">
          <a:xfrm>
            <a:off x="15104953" y="119148225"/>
            <a:ext cx="4040297" cy="4791075"/>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 name="Line 53"/>
          <xdr:cNvSpPr>
            <a:spLocks noChangeShapeType="1"/>
          </xdr:cNvSpPr>
        </xdr:nvSpPr>
        <xdr:spPr bwMode="auto">
          <a:xfrm flipV="1">
            <a:off x="14493654" y="120062624"/>
            <a:ext cx="1384521" cy="0"/>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 name="Line 54"/>
          <xdr:cNvSpPr>
            <a:spLocks noChangeShapeType="1"/>
          </xdr:cNvSpPr>
        </xdr:nvSpPr>
        <xdr:spPr bwMode="auto">
          <a:xfrm>
            <a:off x="11496676" y="121405650"/>
            <a:ext cx="4611188"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319" name="Text 58"/>
          <xdr:cNvSpPr txBox="1">
            <a:spLocks noChangeArrowheads="1"/>
          </xdr:cNvSpPr>
        </xdr:nvSpPr>
        <xdr:spPr bwMode="auto">
          <a:xfrm>
            <a:off x="13805944" y="119014875"/>
            <a:ext cx="487128"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a:t>
            </a:r>
          </a:p>
        </xdr:txBody>
      </xdr:sp>
      <xdr:sp macro="" textlink="" fLocksText="0">
        <xdr:nvSpPr>
          <xdr:cNvPr id="320" name="Text 59"/>
          <xdr:cNvSpPr txBox="1">
            <a:spLocks noChangeArrowheads="1"/>
          </xdr:cNvSpPr>
        </xdr:nvSpPr>
        <xdr:spPr bwMode="auto">
          <a:xfrm>
            <a:off x="16203378" y="121291350"/>
            <a:ext cx="477577"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xdr:txBody>
      </xdr:sp>
      <xdr:sp macro="" textlink="">
        <xdr:nvSpPr>
          <xdr:cNvPr id="321" name="Line 61"/>
          <xdr:cNvSpPr>
            <a:spLocks noChangeShapeType="1"/>
          </xdr:cNvSpPr>
        </xdr:nvSpPr>
        <xdr:spPr bwMode="auto">
          <a:xfrm flipH="1" flipV="1">
            <a:off x="13891907" y="120824624"/>
            <a:ext cx="420267" cy="219076"/>
          </a:xfrm>
          <a:prstGeom prst="line">
            <a:avLst/>
          </a:prstGeom>
          <a:noFill/>
          <a:ln w="936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322" name="Text 63"/>
          <xdr:cNvSpPr txBox="1">
            <a:spLocks noChangeArrowheads="1"/>
          </xdr:cNvSpPr>
        </xdr:nvSpPr>
        <xdr:spPr bwMode="auto">
          <a:xfrm>
            <a:off x="11487150" y="121119900"/>
            <a:ext cx="687710" cy="171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(x0,y0)</a:t>
            </a:r>
          </a:p>
        </xdr:txBody>
      </xdr:sp>
      <xdr:sp macro="" textlink="" fLocksText="0">
        <xdr:nvSpPr>
          <xdr:cNvPr id="323" name="Text 64"/>
          <xdr:cNvSpPr txBox="1">
            <a:spLocks noChangeArrowheads="1"/>
          </xdr:cNvSpPr>
        </xdr:nvSpPr>
        <xdr:spPr bwMode="auto">
          <a:xfrm>
            <a:off x="13347470" y="121472325"/>
            <a:ext cx="68771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(0,0)</a:t>
            </a:r>
          </a:p>
        </xdr:txBody>
      </xdr:sp>
      <xdr:sp macro="" textlink="">
        <xdr:nvSpPr>
          <xdr:cNvPr id="324" name="Line 78"/>
          <xdr:cNvSpPr>
            <a:spLocks noChangeShapeType="1"/>
          </xdr:cNvSpPr>
        </xdr:nvSpPr>
        <xdr:spPr bwMode="auto">
          <a:xfrm flipV="1">
            <a:off x="11850055" y="121786650"/>
            <a:ext cx="1837369"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325" name="Text 63"/>
          <xdr:cNvSpPr txBox="1">
            <a:spLocks noChangeArrowheads="1"/>
          </xdr:cNvSpPr>
        </xdr:nvSpPr>
        <xdr:spPr bwMode="auto">
          <a:xfrm>
            <a:off x="14360171" y="120253125"/>
            <a:ext cx="68771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(x1,y1)</a:t>
            </a:r>
          </a:p>
        </xdr:txBody>
      </xdr:sp>
      <xdr:sp macro="" textlink="">
        <xdr:nvSpPr>
          <xdr:cNvPr id="326" name="円/楕円 325"/>
          <xdr:cNvSpPr/>
        </xdr:nvSpPr>
        <xdr:spPr bwMode="auto">
          <a:xfrm>
            <a:off x="11774385" y="121358025"/>
            <a:ext cx="105067"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27" name="円/楕円 326"/>
          <xdr:cNvSpPr/>
        </xdr:nvSpPr>
        <xdr:spPr bwMode="auto">
          <a:xfrm>
            <a:off x="14464999" y="120015000"/>
            <a:ext cx="105067"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xnSp macro="">
        <xdr:nvCxnSpPr>
          <xdr:cNvPr id="328" name="直線コネクタ 327"/>
          <xdr:cNvCxnSpPr/>
        </xdr:nvCxnSpPr>
        <xdr:spPr bwMode="auto">
          <a:xfrm flipV="1">
            <a:off x="13844150" y="119548276"/>
            <a:ext cx="1346766" cy="98107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329" name="Text 63"/>
          <xdr:cNvSpPr txBox="1">
            <a:spLocks noChangeArrowheads="1"/>
          </xdr:cNvSpPr>
        </xdr:nvSpPr>
        <xdr:spPr bwMode="auto">
          <a:xfrm>
            <a:off x="14321727" y="120957975"/>
            <a:ext cx="477577" cy="2190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x=g(y)</a:t>
            </a:r>
          </a:p>
        </xdr:txBody>
      </xdr:sp>
      <xdr:sp macro="" textlink="" fLocksText="0">
        <xdr:nvSpPr>
          <xdr:cNvPr id="330" name="Text 63"/>
          <xdr:cNvSpPr txBox="1">
            <a:spLocks noChangeArrowheads="1"/>
          </xdr:cNvSpPr>
        </xdr:nvSpPr>
        <xdr:spPr bwMode="auto">
          <a:xfrm>
            <a:off x="14837510" y="119367300"/>
            <a:ext cx="745019"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ysClr val="windowText" lastClr="000000"/>
                </a:solidFill>
                <a:latin typeface="Times New Roman"/>
                <a:cs typeface="Times New Roman"/>
              </a:rPr>
              <a:t>傾き</a:t>
            </a:r>
            <a:r>
              <a:rPr lang="en-US" altLang="ja-JP" sz="1200" b="0" i="0" u="none" strike="noStrike" baseline="0">
                <a:solidFill>
                  <a:sysClr val="windowText" lastClr="000000"/>
                </a:solidFill>
                <a:latin typeface="Times New Roman"/>
                <a:cs typeface="Times New Roman"/>
              </a:rPr>
              <a:t>=</a:t>
            </a:r>
            <a:r>
              <a:rPr lang="en-US" altLang="ja-JP" sz="1200" b="0" i="0" u="none" strike="noStrike" baseline="0">
                <a:solidFill>
                  <a:srgbClr val="000000"/>
                </a:solidFill>
                <a:latin typeface="Times New Roman"/>
                <a:cs typeface="Times New Roman"/>
              </a:rPr>
              <a:t>1/G1</a:t>
            </a:r>
            <a:endParaRPr lang="ja-JP" altLang="en-US" sz="1200" b="0" i="0" u="none" strike="noStrike" baseline="0">
              <a:solidFill>
                <a:srgbClr val="000000"/>
              </a:solidFill>
              <a:latin typeface="Times New Roman"/>
              <a:cs typeface="Times New Roman"/>
            </a:endParaRPr>
          </a:p>
        </xdr:txBody>
      </xdr:sp>
      <xdr:sp macro="" textlink="" fLocksText="0">
        <xdr:nvSpPr>
          <xdr:cNvPr id="331" name="Text 63"/>
          <xdr:cNvSpPr txBox="1">
            <a:spLocks noChangeArrowheads="1"/>
          </xdr:cNvSpPr>
        </xdr:nvSpPr>
        <xdr:spPr bwMode="auto">
          <a:xfrm>
            <a:off x="12691412" y="120596025"/>
            <a:ext cx="329263"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m</a:t>
            </a:r>
            <a:r>
              <a:rPr lang="en-US" altLang="ja-JP" sz="1200" b="0" i="0" u="none" strike="noStrike" baseline="0">
                <a:solidFill>
                  <a:srgbClr val="000000"/>
                </a:solidFill>
                <a:latin typeface="Times New Roman"/>
                <a:cs typeface="Times New Roman"/>
              </a:rPr>
              <a:t>1</a:t>
            </a:r>
            <a:endParaRPr lang="ja-JP" altLang="en-US" sz="1200" b="0" i="0" u="none" strike="noStrike" baseline="0">
              <a:solidFill>
                <a:srgbClr val="000000"/>
              </a:solidFill>
              <a:latin typeface="Times New Roman"/>
              <a:cs typeface="Times New Roman"/>
            </a:endParaRPr>
          </a:p>
        </xdr:txBody>
      </xdr:sp>
      <xdr:sp macro="" textlink="" fLocksText="0">
        <xdr:nvSpPr>
          <xdr:cNvPr id="332" name="Text 63"/>
          <xdr:cNvSpPr txBox="1">
            <a:spLocks noChangeArrowheads="1"/>
          </xdr:cNvSpPr>
        </xdr:nvSpPr>
        <xdr:spPr bwMode="auto">
          <a:xfrm>
            <a:off x="15152630" y="119824500"/>
            <a:ext cx="745019"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m2=0</a:t>
            </a:r>
            <a:endParaRPr lang="ja-JP" altLang="en-US" sz="1200" b="0" i="0" u="none" strike="noStrike" baseline="0">
              <a:solidFill>
                <a:srgbClr val="000000"/>
              </a:solidFill>
              <a:latin typeface="Times New Roman"/>
              <a:cs typeface="Times New Roman"/>
            </a:endParaRPr>
          </a:p>
        </xdr:txBody>
      </xdr:sp>
      <xdr:sp macro="" textlink="">
        <xdr:nvSpPr>
          <xdr:cNvPr id="333" name="テキスト ボックス 332"/>
          <xdr:cNvSpPr txBox="1"/>
        </xdr:nvSpPr>
        <xdr:spPr>
          <a:xfrm>
            <a:off x="13891907" y="119510175"/>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n1</a:t>
            </a:r>
            <a:endParaRPr kumimoji="1" lang="ja-JP" altLang="en-US" sz="1100"/>
          </a:p>
        </xdr:txBody>
      </xdr:sp>
      <xdr:sp macro="" textlink="">
        <xdr:nvSpPr>
          <xdr:cNvPr id="334" name="テキスト ボックス 333"/>
          <xdr:cNvSpPr txBox="1"/>
        </xdr:nvSpPr>
        <xdr:spPr>
          <a:xfrm>
            <a:off x="15200467" y="120881775"/>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n2</a:t>
            </a:r>
            <a:endParaRPr kumimoji="1" lang="ja-JP" altLang="en-US" sz="1100"/>
          </a:p>
        </xdr:txBody>
      </xdr:sp>
      <xdr:cxnSp macro="">
        <xdr:nvCxnSpPr>
          <xdr:cNvPr id="335" name="直線コネクタ 334"/>
          <xdr:cNvCxnSpPr/>
        </xdr:nvCxnSpPr>
        <xdr:spPr bwMode="auto">
          <a:xfrm>
            <a:off x="11830050" y="121462800"/>
            <a:ext cx="0" cy="685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336" name="Text 63"/>
          <xdr:cNvSpPr txBox="1">
            <a:spLocks noChangeArrowheads="1"/>
          </xdr:cNvSpPr>
        </xdr:nvSpPr>
        <xdr:spPr bwMode="auto">
          <a:xfrm>
            <a:off x="12582525" y="121558050"/>
            <a:ext cx="329263"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a:t>
            </a:r>
            <a:r>
              <a:rPr lang="en-US" altLang="ja-JP" sz="1200" b="0" i="0" u="none" strike="noStrike" baseline="0">
                <a:solidFill>
                  <a:srgbClr val="000000"/>
                </a:solidFill>
                <a:latin typeface="Times New Roman"/>
                <a:cs typeface="Times New Roman"/>
              </a:rPr>
              <a:t>1</a:t>
            </a:r>
            <a:endParaRPr lang="ja-JP" altLang="en-US" sz="1200" b="0" i="0" u="none" strike="noStrike" baseline="0">
              <a:solidFill>
                <a:srgbClr val="000000"/>
              </a:solidFill>
              <a:latin typeface="Times New Roman"/>
              <a:cs typeface="Times New Roman"/>
            </a:endParaRPr>
          </a:p>
        </xdr:txBody>
      </xdr:sp>
      <xdr:cxnSp macro="">
        <xdr:nvCxnSpPr>
          <xdr:cNvPr id="337" name="直線コネクタ 336"/>
          <xdr:cNvCxnSpPr/>
        </xdr:nvCxnSpPr>
        <xdr:spPr bwMode="auto">
          <a:xfrm>
            <a:off x="14525625" y="120157875"/>
            <a:ext cx="0" cy="21145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338" name="Line 78"/>
          <xdr:cNvSpPr>
            <a:spLocks noChangeShapeType="1"/>
          </xdr:cNvSpPr>
        </xdr:nvSpPr>
        <xdr:spPr bwMode="auto">
          <a:xfrm flipV="1">
            <a:off x="11849100" y="122091450"/>
            <a:ext cx="2667000"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339" name="Text 63"/>
          <xdr:cNvSpPr txBox="1">
            <a:spLocks noChangeArrowheads="1"/>
          </xdr:cNvSpPr>
        </xdr:nvSpPr>
        <xdr:spPr bwMode="auto">
          <a:xfrm>
            <a:off x="12534900" y="121891425"/>
            <a:ext cx="329263"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D</a:t>
            </a:r>
            <a:r>
              <a:rPr lang="en-US" altLang="ja-JP" sz="1200" b="0" i="0" u="none" strike="noStrike" baseline="0">
                <a:solidFill>
                  <a:srgbClr val="000000"/>
                </a:solidFill>
                <a:latin typeface="Times New Roman"/>
                <a:cs typeface="Times New Roman"/>
              </a:rPr>
              <a:t>1</a:t>
            </a:r>
            <a:endParaRPr lang="ja-JP" altLang="en-US" sz="1200" b="0" i="0" u="none" strike="noStrike" baseline="0">
              <a:solidFill>
                <a:srgbClr val="000000"/>
              </a:solidFill>
              <a:latin typeface="Times New Roman"/>
              <a:cs typeface="Times New Roman"/>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85725</xdr:colOff>
      <xdr:row>43</xdr:row>
      <xdr:rowOff>0</xdr:rowOff>
    </xdr:from>
    <xdr:to>
      <xdr:col>19</xdr:col>
      <xdr:colOff>352424</xdr:colOff>
      <xdr:row>60</xdr:row>
      <xdr:rowOff>47624</xdr:rowOff>
    </xdr:to>
    <xdr:grpSp>
      <xdr:nvGrpSpPr>
        <xdr:cNvPr id="340" name="グループ化 339"/>
        <xdr:cNvGrpSpPr/>
      </xdr:nvGrpSpPr>
      <xdr:grpSpPr>
        <a:xfrm>
          <a:off x="7448550" y="6962775"/>
          <a:ext cx="7124699" cy="2800349"/>
          <a:chOff x="9944100" y="165201600"/>
          <a:chExt cx="7498855" cy="2552700"/>
        </a:xfrm>
      </xdr:grpSpPr>
      <xdr:sp macro="" textlink="">
        <xdr:nvSpPr>
          <xdr:cNvPr id="341" name="Line 48"/>
          <xdr:cNvSpPr>
            <a:spLocks noChangeShapeType="1"/>
          </xdr:cNvSpPr>
        </xdr:nvSpPr>
        <xdr:spPr bwMode="auto">
          <a:xfrm>
            <a:off x="12163425" y="165449251"/>
            <a:ext cx="0" cy="194310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2" name="Line 49"/>
          <xdr:cNvSpPr>
            <a:spLocks noChangeShapeType="1"/>
          </xdr:cNvSpPr>
        </xdr:nvSpPr>
        <xdr:spPr bwMode="auto">
          <a:xfrm flipV="1">
            <a:off x="10267950" y="165973124"/>
            <a:ext cx="2133600" cy="628649"/>
          </a:xfrm>
          <a:prstGeom prst="line">
            <a:avLst/>
          </a:prstGeom>
          <a:noFill/>
          <a:ln w="9360">
            <a:solidFill>
              <a:srgbClr val="FF0000"/>
            </a:solidFill>
            <a:round/>
            <a:headEnd/>
            <a:tailEnd type="triangl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3" name="Oval 50"/>
          <xdr:cNvSpPr>
            <a:spLocks noChangeArrowheads="1"/>
          </xdr:cNvSpPr>
        </xdr:nvSpPr>
        <xdr:spPr bwMode="auto">
          <a:xfrm>
            <a:off x="12167405" y="165582601"/>
            <a:ext cx="2272495" cy="2028824"/>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4" name="Rectangle 52"/>
          <xdr:cNvSpPr>
            <a:spLocks noChangeArrowheads="1"/>
          </xdr:cNvSpPr>
        </xdr:nvSpPr>
        <xdr:spPr bwMode="auto">
          <a:xfrm>
            <a:off x="12601575" y="165439725"/>
            <a:ext cx="1219200" cy="2314575"/>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5" name="Line 53"/>
          <xdr:cNvSpPr>
            <a:spLocks noChangeShapeType="1"/>
          </xdr:cNvSpPr>
        </xdr:nvSpPr>
        <xdr:spPr bwMode="auto">
          <a:xfrm>
            <a:off x="12407679" y="165973123"/>
            <a:ext cx="1794096" cy="1"/>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46" name="Line 54"/>
          <xdr:cNvSpPr>
            <a:spLocks noChangeShapeType="1"/>
          </xdr:cNvSpPr>
        </xdr:nvSpPr>
        <xdr:spPr bwMode="auto">
          <a:xfrm>
            <a:off x="9944100" y="166601775"/>
            <a:ext cx="6972299"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347" name="Text 58"/>
          <xdr:cNvSpPr txBox="1">
            <a:spLocks noChangeArrowheads="1"/>
          </xdr:cNvSpPr>
        </xdr:nvSpPr>
        <xdr:spPr bwMode="auto">
          <a:xfrm>
            <a:off x="12120019" y="165201600"/>
            <a:ext cx="224381"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a:t>
            </a:r>
          </a:p>
        </xdr:txBody>
      </xdr:sp>
      <xdr:sp macro="" textlink="" fLocksText="0">
        <xdr:nvSpPr>
          <xdr:cNvPr id="348" name="Text 59"/>
          <xdr:cNvSpPr txBox="1">
            <a:spLocks noChangeArrowheads="1"/>
          </xdr:cNvSpPr>
        </xdr:nvSpPr>
        <xdr:spPr bwMode="auto">
          <a:xfrm>
            <a:off x="16965378" y="166506525"/>
            <a:ext cx="477577"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xdr:txBody>
      </xdr:sp>
      <xdr:sp macro="" textlink="" fLocksText="0">
        <xdr:nvSpPr>
          <xdr:cNvPr id="349" name="Text 64"/>
          <xdr:cNvSpPr txBox="1">
            <a:spLocks noChangeArrowheads="1"/>
          </xdr:cNvSpPr>
        </xdr:nvSpPr>
        <xdr:spPr bwMode="auto">
          <a:xfrm>
            <a:off x="11794895" y="166668450"/>
            <a:ext cx="68771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(0,0)</a:t>
            </a:r>
          </a:p>
        </xdr:txBody>
      </xdr:sp>
      <xdr:sp macro="" textlink="">
        <xdr:nvSpPr>
          <xdr:cNvPr id="350" name="Line 78"/>
          <xdr:cNvSpPr>
            <a:spLocks noChangeShapeType="1"/>
          </xdr:cNvSpPr>
        </xdr:nvSpPr>
        <xdr:spPr bwMode="auto">
          <a:xfrm flipV="1">
            <a:off x="10297480" y="166982775"/>
            <a:ext cx="1837369"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51" name="円/楕円 350"/>
          <xdr:cNvSpPr/>
        </xdr:nvSpPr>
        <xdr:spPr bwMode="auto">
          <a:xfrm>
            <a:off x="10221810" y="166554150"/>
            <a:ext cx="105067"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52" name="円/楕円 351"/>
          <xdr:cNvSpPr/>
        </xdr:nvSpPr>
        <xdr:spPr bwMode="auto">
          <a:xfrm>
            <a:off x="16198549" y="166544625"/>
            <a:ext cx="105067"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fLocksText="0">
        <xdr:nvSpPr>
          <xdr:cNvPr id="353" name="Text 63"/>
          <xdr:cNvSpPr txBox="1">
            <a:spLocks noChangeArrowheads="1"/>
          </xdr:cNvSpPr>
        </xdr:nvSpPr>
        <xdr:spPr bwMode="auto">
          <a:xfrm>
            <a:off x="13066655" y="165763575"/>
            <a:ext cx="745019"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m2=0</a:t>
            </a:r>
            <a:endParaRPr lang="ja-JP" altLang="en-US" sz="1200" b="0" i="0" u="none" strike="noStrike" baseline="0">
              <a:solidFill>
                <a:srgbClr val="000000"/>
              </a:solidFill>
              <a:latin typeface="Times New Roman"/>
              <a:cs typeface="Times New Roman"/>
            </a:endParaRPr>
          </a:p>
        </xdr:txBody>
      </xdr:sp>
      <xdr:sp macro="" textlink="">
        <xdr:nvSpPr>
          <xdr:cNvPr id="354" name="テキスト ボックス 353"/>
          <xdr:cNvSpPr txBox="1"/>
        </xdr:nvSpPr>
        <xdr:spPr>
          <a:xfrm>
            <a:off x="11282057" y="165782625"/>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n1</a:t>
            </a:r>
            <a:endParaRPr kumimoji="1" lang="ja-JP" altLang="en-US" sz="1100"/>
          </a:p>
        </xdr:txBody>
      </xdr:sp>
      <xdr:sp macro="" textlink="">
        <xdr:nvSpPr>
          <xdr:cNvPr id="355" name="テキスト ボックス 354"/>
          <xdr:cNvSpPr txBox="1"/>
        </xdr:nvSpPr>
        <xdr:spPr>
          <a:xfrm>
            <a:off x="13038292" y="166058850"/>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n2</a:t>
            </a:r>
            <a:endParaRPr kumimoji="1" lang="ja-JP" altLang="en-US" sz="1100"/>
          </a:p>
        </xdr:txBody>
      </xdr:sp>
      <xdr:cxnSp macro="">
        <xdr:nvCxnSpPr>
          <xdr:cNvPr id="356" name="直線コネクタ 355"/>
          <xdr:cNvCxnSpPr/>
        </xdr:nvCxnSpPr>
        <xdr:spPr bwMode="auto">
          <a:xfrm>
            <a:off x="10277475" y="166658925"/>
            <a:ext cx="0" cy="685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357" name="Text 63"/>
          <xdr:cNvSpPr txBox="1">
            <a:spLocks noChangeArrowheads="1"/>
          </xdr:cNvSpPr>
        </xdr:nvSpPr>
        <xdr:spPr bwMode="auto">
          <a:xfrm>
            <a:off x="11029950" y="166754175"/>
            <a:ext cx="329263"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a:t>
            </a:r>
            <a:r>
              <a:rPr lang="en-US" altLang="ja-JP" sz="1200" b="0" i="0" u="none" strike="noStrike" baseline="0">
                <a:solidFill>
                  <a:srgbClr val="000000"/>
                </a:solidFill>
                <a:latin typeface="Times New Roman"/>
                <a:cs typeface="Times New Roman"/>
              </a:rPr>
              <a:t>1</a:t>
            </a:r>
            <a:endParaRPr lang="ja-JP" altLang="en-US" sz="1200" b="0" i="0" u="none" strike="noStrike" baseline="0">
              <a:solidFill>
                <a:srgbClr val="000000"/>
              </a:solidFill>
              <a:latin typeface="Times New Roman"/>
              <a:cs typeface="Times New Roman"/>
            </a:endParaRPr>
          </a:p>
        </xdr:txBody>
      </xdr:sp>
      <xdr:sp macro="" textlink="">
        <xdr:nvSpPr>
          <xdr:cNvPr id="358" name="Line 78"/>
          <xdr:cNvSpPr>
            <a:spLocks noChangeShapeType="1"/>
          </xdr:cNvSpPr>
        </xdr:nvSpPr>
        <xdr:spPr bwMode="auto">
          <a:xfrm flipV="1">
            <a:off x="14449425" y="167001825"/>
            <a:ext cx="1809750"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359" name="Text 63"/>
          <xdr:cNvSpPr txBox="1">
            <a:spLocks noChangeArrowheads="1"/>
          </xdr:cNvSpPr>
        </xdr:nvSpPr>
        <xdr:spPr bwMode="auto">
          <a:xfrm>
            <a:off x="15278100" y="166792275"/>
            <a:ext cx="329263"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Lz2</a:t>
            </a:r>
          </a:p>
          <a:p>
            <a:pPr algn="l" rtl="0">
              <a:defRPr sz="1000"/>
            </a:pPr>
            <a:endParaRPr lang="ja-JP" altLang="en-US" sz="1200" b="0" i="0" u="none" strike="noStrike" baseline="0">
              <a:solidFill>
                <a:srgbClr val="000000"/>
              </a:solidFill>
              <a:latin typeface="Times New Roman"/>
              <a:cs typeface="Times New Roman"/>
            </a:endParaRPr>
          </a:p>
        </xdr:txBody>
      </xdr:sp>
      <xdr:sp macro="" textlink="">
        <xdr:nvSpPr>
          <xdr:cNvPr id="360" name="Line 49"/>
          <xdr:cNvSpPr>
            <a:spLocks noChangeShapeType="1"/>
          </xdr:cNvSpPr>
        </xdr:nvSpPr>
        <xdr:spPr bwMode="auto">
          <a:xfrm>
            <a:off x="14201775" y="165973123"/>
            <a:ext cx="2047875" cy="628651"/>
          </a:xfrm>
          <a:prstGeom prst="line">
            <a:avLst/>
          </a:prstGeom>
          <a:noFill/>
          <a:ln w="9360">
            <a:solidFill>
              <a:srgbClr val="FF0000"/>
            </a:solidFill>
            <a:round/>
            <a:headEnd/>
            <a:tailEnd type="triangl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xnSp macro="">
        <xdr:nvCxnSpPr>
          <xdr:cNvPr id="361" name="直線コネクタ 360"/>
          <xdr:cNvCxnSpPr/>
        </xdr:nvCxnSpPr>
        <xdr:spPr bwMode="auto">
          <a:xfrm>
            <a:off x="14439900" y="166611300"/>
            <a:ext cx="0" cy="7334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62" name="直線コネクタ 361"/>
          <xdr:cNvCxnSpPr/>
        </xdr:nvCxnSpPr>
        <xdr:spPr bwMode="auto">
          <a:xfrm>
            <a:off x="16259175" y="166658925"/>
            <a:ext cx="0" cy="7334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363" name="テキスト ボックス 362"/>
          <xdr:cNvSpPr txBox="1"/>
        </xdr:nvSpPr>
        <xdr:spPr>
          <a:xfrm>
            <a:off x="14906625" y="165763575"/>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n3</a:t>
            </a:r>
            <a:endParaRPr kumimoji="1" lang="ja-JP" altLang="en-US" sz="1100"/>
          </a:p>
        </xdr:txBody>
      </xdr:sp>
      <xdr:sp macro="" textlink="">
        <xdr:nvSpPr>
          <xdr:cNvPr id="364" name="Line 78"/>
          <xdr:cNvSpPr>
            <a:spLocks noChangeShapeType="1"/>
          </xdr:cNvSpPr>
        </xdr:nvSpPr>
        <xdr:spPr bwMode="auto">
          <a:xfrm flipV="1">
            <a:off x="12153900" y="166992300"/>
            <a:ext cx="2266950"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365" name="Text 63"/>
          <xdr:cNvSpPr txBox="1">
            <a:spLocks noChangeArrowheads="1"/>
          </xdr:cNvSpPr>
        </xdr:nvSpPr>
        <xdr:spPr bwMode="auto">
          <a:xfrm>
            <a:off x="13163550" y="166782750"/>
            <a:ext cx="329263"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L2</a:t>
            </a:r>
            <a:endParaRPr lang="ja-JP" altLang="en-US" sz="1200" b="0" i="0" u="none" strike="noStrike" baseline="0">
              <a:solidFill>
                <a:srgbClr val="000000"/>
              </a:solidFill>
              <a:latin typeface="Times New Roman"/>
              <a:cs typeface="Times New Roman"/>
            </a:endParaRPr>
          </a:p>
        </xdr:txBody>
      </xdr:sp>
    </xdr:grpSp>
    <xdr:clientData/>
  </xdr:twoCellAnchor>
  <xdr:twoCellAnchor>
    <xdr:from>
      <xdr:col>11</xdr:col>
      <xdr:colOff>771525</xdr:colOff>
      <xdr:row>75</xdr:row>
      <xdr:rowOff>114300</xdr:rowOff>
    </xdr:from>
    <xdr:to>
      <xdr:col>17</xdr:col>
      <xdr:colOff>821830</xdr:colOff>
      <xdr:row>96</xdr:row>
      <xdr:rowOff>0</xdr:rowOff>
    </xdr:to>
    <xdr:grpSp>
      <xdr:nvGrpSpPr>
        <xdr:cNvPr id="366" name="グループ化 365"/>
        <xdr:cNvGrpSpPr/>
      </xdr:nvGrpSpPr>
      <xdr:grpSpPr>
        <a:xfrm>
          <a:off x="8134350" y="12258675"/>
          <a:ext cx="5193805" cy="3286125"/>
          <a:chOff x="9639300" y="170830875"/>
          <a:chExt cx="5193805" cy="3286125"/>
        </a:xfrm>
      </xdr:grpSpPr>
      <xdr:sp macro="" textlink="">
        <xdr:nvSpPr>
          <xdr:cNvPr id="367" name="Oval 50"/>
          <xdr:cNvSpPr>
            <a:spLocks noChangeArrowheads="1"/>
          </xdr:cNvSpPr>
        </xdr:nvSpPr>
        <xdr:spPr bwMode="auto">
          <a:xfrm>
            <a:off x="9753600" y="171030900"/>
            <a:ext cx="3362325" cy="2952750"/>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8" name="Oval 50"/>
          <xdr:cNvSpPr>
            <a:spLocks noChangeArrowheads="1"/>
          </xdr:cNvSpPr>
        </xdr:nvSpPr>
        <xdr:spPr bwMode="auto">
          <a:xfrm>
            <a:off x="10271930" y="171469051"/>
            <a:ext cx="2272495" cy="2066924"/>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9" name="Rectangle 52"/>
          <xdr:cNvSpPr>
            <a:spLocks noChangeArrowheads="1"/>
          </xdr:cNvSpPr>
        </xdr:nvSpPr>
        <xdr:spPr bwMode="auto">
          <a:xfrm>
            <a:off x="9639300" y="170945175"/>
            <a:ext cx="2562225" cy="3171825"/>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0" name="Line 53"/>
          <xdr:cNvSpPr>
            <a:spLocks noChangeShapeType="1"/>
          </xdr:cNvSpPr>
        </xdr:nvSpPr>
        <xdr:spPr bwMode="auto">
          <a:xfrm>
            <a:off x="10645553" y="172126273"/>
            <a:ext cx="1841721" cy="2"/>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1" name="Line 54"/>
          <xdr:cNvSpPr>
            <a:spLocks noChangeShapeType="1"/>
          </xdr:cNvSpPr>
        </xdr:nvSpPr>
        <xdr:spPr bwMode="auto">
          <a:xfrm>
            <a:off x="9715500" y="172497750"/>
            <a:ext cx="4543425"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372" name="Text 58"/>
          <xdr:cNvSpPr txBox="1">
            <a:spLocks noChangeArrowheads="1"/>
          </xdr:cNvSpPr>
        </xdr:nvSpPr>
        <xdr:spPr bwMode="auto">
          <a:xfrm>
            <a:off x="12510544" y="170830875"/>
            <a:ext cx="224381"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a:t>
            </a:r>
          </a:p>
        </xdr:txBody>
      </xdr:sp>
      <xdr:sp macro="" textlink="" fLocksText="0">
        <xdr:nvSpPr>
          <xdr:cNvPr id="373" name="Text 59"/>
          <xdr:cNvSpPr txBox="1">
            <a:spLocks noChangeArrowheads="1"/>
          </xdr:cNvSpPr>
        </xdr:nvSpPr>
        <xdr:spPr bwMode="auto">
          <a:xfrm>
            <a:off x="14355528" y="172383450"/>
            <a:ext cx="477577"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xdr:txBody>
      </xdr:sp>
      <xdr:sp macro="" textlink="" fLocksText="0">
        <xdr:nvSpPr>
          <xdr:cNvPr id="374" name="Text 64"/>
          <xdr:cNvSpPr txBox="1">
            <a:spLocks noChangeArrowheads="1"/>
          </xdr:cNvSpPr>
        </xdr:nvSpPr>
        <xdr:spPr bwMode="auto">
          <a:xfrm>
            <a:off x="12213995" y="172507275"/>
            <a:ext cx="43520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(0,0)</a:t>
            </a:r>
          </a:p>
        </xdr:txBody>
      </xdr:sp>
      <xdr:sp macro="" textlink="">
        <xdr:nvSpPr>
          <xdr:cNvPr id="375" name="Line 78"/>
          <xdr:cNvSpPr>
            <a:spLocks noChangeShapeType="1"/>
          </xdr:cNvSpPr>
        </xdr:nvSpPr>
        <xdr:spPr bwMode="auto">
          <a:xfrm flipV="1">
            <a:off x="12573955" y="173097825"/>
            <a:ext cx="551495"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6" name="円/楕円 375"/>
          <xdr:cNvSpPr/>
        </xdr:nvSpPr>
        <xdr:spPr bwMode="auto">
          <a:xfrm>
            <a:off x="11374335" y="172459650"/>
            <a:ext cx="105067"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fLocksText="0">
        <xdr:nvSpPr>
          <xdr:cNvPr id="377" name="Text 63"/>
          <xdr:cNvSpPr txBox="1">
            <a:spLocks noChangeArrowheads="1"/>
          </xdr:cNvSpPr>
        </xdr:nvSpPr>
        <xdr:spPr bwMode="auto">
          <a:xfrm>
            <a:off x="13457180" y="171983400"/>
            <a:ext cx="745019"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m3=0</a:t>
            </a:r>
            <a:endParaRPr lang="ja-JP" altLang="en-US" sz="1200" b="0" i="0" u="none" strike="noStrike" baseline="0">
              <a:solidFill>
                <a:srgbClr val="000000"/>
              </a:solidFill>
              <a:latin typeface="Times New Roman"/>
              <a:cs typeface="Times New Roman"/>
            </a:endParaRPr>
          </a:p>
        </xdr:txBody>
      </xdr:sp>
      <xdr:sp macro="" textlink="">
        <xdr:nvSpPr>
          <xdr:cNvPr id="378" name="テキスト ボックス 377"/>
          <xdr:cNvSpPr txBox="1"/>
        </xdr:nvSpPr>
        <xdr:spPr>
          <a:xfrm>
            <a:off x="11691632" y="171611925"/>
            <a:ext cx="35340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n1</a:t>
            </a:r>
            <a:endParaRPr kumimoji="1" lang="ja-JP" altLang="en-US" sz="1100"/>
          </a:p>
        </xdr:txBody>
      </xdr:sp>
      <xdr:sp macro="" textlink="">
        <xdr:nvSpPr>
          <xdr:cNvPr id="379" name="テキスト ボックス 378"/>
          <xdr:cNvSpPr txBox="1"/>
        </xdr:nvSpPr>
        <xdr:spPr>
          <a:xfrm>
            <a:off x="12504892" y="171621450"/>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n2</a:t>
            </a:r>
            <a:endParaRPr kumimoji="1" lang="ja-JP" altLang="en-US" sz="1100"/>
          </a:p>
        </xdr:txBody>
      </xdr:sp>
      <xdr:sp macro="" textlink="">
        <xdr:nvSpPr>
          <xdr:cNvPr id="380" name="Line 78"/>
          <xdr:cNvSpPr>
            <a:spLocks noChangeShapeType="1"/>
          </xdr:cNvSpPr>
        </xdr:nvSpPr>
        <xdr:spPr bwMode="auto">
          <a:xfrm flipV="1">
            <a:off x="11439524" y="172926375"/>
            <a:ext cx="1114425" cy="0"/>
          </a:xfrm>
          <a:prstGeom prst="line">
            <a:avLst/>
          </a:prstGeom>
          <a:noFill/>
          <a:ln w="9360">
            <a:solidFill>
              <a:srgbClr val="808080"/>
            </a:solidFill>
            <a:round/>
            <a:headEnd type="triangle"/>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381" name="Text 63"/>
          <xdr:cNvSpPr txBox="1">
            <a:spLocks noChangeArrowheads="1"/>
          </xdr:cNvSpPr>
        </xdr:nvSpPr>
        <xdr:spPr bwMode="auto">
          <a:xfrm>
            <a:off x="11801475" y="172716825"/>
            <a:ext cx="329263"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Lz1</a:t>
            </a:r>
          </a:p>
          <a:p>
            <a:pPr algn="l" rtl="0">
              <a:defRPr sz="1000"/>
            </a:pPr>
            <a:endParaRPr lang="ja-JP" altLang="en-US" sz="1200" b="0" i="0" u="none" strike="noStrike" baseline="0">
              <a:solidFill>
                <a:srgbClr val="000000"/>
              </a:solidFill>
              <a:latin typeface="Times New Roman"/>
              <a:cs typeface="Times New Roman"/>
            </a:endParaRPr>
          </a:p>
        </xdr:txBody>
      </xdr:sp>
      <xdr:sp macro="" textlink="">
        <xdr:nvSpPr>
          <xdr:cNvPr id="382" name="Line 49"/>
          <xdr:cNvSpPr>
            <a:spLocks noChangeShapeType="1"/>
          </xdr:cNvSpPr>
        </xdr:nvSpPr>
        <xdr:spPr bwMode="auto">
          <a:xfrm>
            <a:off x="12982575" y="171945299"/>
            <a:ext cx="1152525" cy="2"/>
          </a:xfrm>
          <a:prstGeom prst="line">
            <a:avLst/>
          </a:prstGeom>
          <a:noFill/>
          <a:ln w="9360">
            <a:solidFill>
              <a:srgbClr val="FF0000"/>
            </a:solidFill>
            <a:round/>
            <a:headEnd/>
            <a:tailEnd type="triangl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xnSp macro="">
        <xdr:nvCxnSpPr>
          <xdr:cNvPr id="383" name="直線コネクタ 382"/>
          <xdr:cNvCxnSpPr/>
        </xdr:nvCxnSpPr>
        <xdr:spPr bwMode="auto">
          <a:xfrm>
            <a:off x="13115925" y="172507275"/>
            <a:ext cx="0" cy="7524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84" name="直線コネクタ 383"/>
          <xdr:cNvCxnSpPr/>
        </xdr:nvCxnSpPr>
        <xdr:spPr bwMode="auto">
          <a:xfrm>
            <a:off x="11430000" y="172554900"/>
            <a:ext cx="0" cy="7334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385" name="テキスト ボックス 384"/>
          <xdr:cNvSpPr txBox="1"/>
        </xdr:nvSpPr>
        <xdr:spPr>
          <a:xfrm>
            <a:off x="13106400" y="171630975"/>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n3</a:t>
            </a:r>
            <a:endParaRPr kumimoji="1" lang="ja-JP" altLang="en-US" sz="1100"/>
          </a:p>
        </xdr:txBody>
      </xdr:sp>
      <xdr:sp macro="" textlink="" fLocksText="0">
        <xdr:nvSpPr>
          <xdr:cNvPr id="386" name="Text 63"/>
          <xdr:cNvSpPr txBox="1">
            <a:spLocks noChangeArrowheads="1"/>
          </xdr:cNvSpPr>
        </xdr:nvSpPr>
        <xdr:spPr bwMode="auto">
          <a:xfrm>
            <a:off x="12649200" y="172850175"/>
            <a:ext cx="329263"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L2</a:t>
            </a:r>
            <a:endParaRPr lang="ja-JP" altLang="en-US" sz="1200" b="0" i="0" u="none" strike="noStrike" baseline="0">
              <a:solidFill>
                <a:srgbClr val="000000"/>
              </a:solidFill>
              <a:latin typeface="Times New Roman"/>
              <a:cs typeface="Times New Roman"/>
            </a:endParaRPr>
          </a:p>
        </xdr:txBody>
      </xdr:sp>
      <xdr:sp macro="" textlink="">
        <xdr:nvSpPr>
          <xdr:cNvPr id="387" name="Rectangle 52"/>
          <xdr:cNvSpPr>
            <a:spLocks noChangeArrowheads="1"/>
          </xdr:cNvSpPr>
        </xdr:nvSpPr>
        <xdr:spPr bwMode="auto">
          <a:xfrm>
            <a:off x="11582401" y="173278801"/>
            <a:ext cx="1409700" cy="647700"/>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8" name="Rectangle 52"/>
          <xdr:cNvSpPr>
            <a:spLocks noChangeArrowheads="1"/>
          </xdr:cNvSpPr>
        </xdr:nvSpPr>
        <xdr:spPr bwMode="auto">
          <a:xfrm>
            <a:off x="11772900" y="171030900"/>
            <a:ext cx="1409700" cy="647700"/>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89" name="Line 48"/>
          <xdr:cNvSpPr>
            <a:spLocks noChangeShapeType="1"/>
          </xdr:cNvSpPr>
        </xdr:nvSpPr>
        <xdr:spPr bwMode="auto">
          <a:xfrm>
            <a:off x="12553950" y="171230926"/>
            <a:ext cx="0" cy="209550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0" name="Line 49"/>
          <xdr:cNvSpPr>
            <a:spLocks noChangeShapeType="1"/>
          </xdr:cNvSpPr>
        </xdr:nvSpPr>
        <xdr:spPr bwMode="auto">
          <a:xfrm flipV="1">
            <a:off x="12477750" y="171945297"/>
            <a:ext cx="514349" cy="180977"/>
          </a:xfrm>
          <a:prstGeom prst="line">
            <a:avLst/>
          </a:prstGeom>
          <a:noFill/>
          <a:ln w="9360">
            <a:solidFill>
              <a:srgbClr val="FF0000"/>
            </a:solidFill>
            <a:round/>
            <a:headEnd/>
            <a:tailEnd type="triangl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1" name="Line 49"/>
          <xdr:cNvSpPr>
            <a:spLocks noChangeShapeType="1"/>
          </xdr:cNvSpPr>
        </xdr:nvSpPr>
        <xdr:spPr bwMode="auto">
          <a:xfrm flipV="1">
            <a:off x="11439525" y="172135799"/>
            <a:ext cx="1038225" cy="361949"/>
          </a:xfrm>
          <a:prstGeom prst="line">
            <a:avLst/>
          </a:prstGeom>
          <a:noFill/>
          <a:ln w="9360">
            <a:solidFill>
              <a:srgbClr val="FF0000"/>
            </a:solidFill>
            <a:prstDash val="dash"/>
            <a:round/>
            <a:headEnd/>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392" name="Text 63"/>
          <xdr:cNvSpPr txBox="1">
            <a:spLocks noChangeArrowheads="1"/>
          </xdr:cNvSpPr>
        </xdr:nvSpPr>
        <xdr:spPr bwMode="auto">
          <a:xfrm>
            <a:off x="10734675" y="171935775"/>
            <a:ext cx="745019"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m1=0</a:t>
            </a:r>
            <a:endParaRPr lang="ja-JP" altLang="en-US" sz="1200" b="0" i="0" u="none" strike="noStrike" baseline="0">
              <a:solidFill>
                <a:srgbClr val="000000"/>
              </a:solidFill>
              <a:latin typeface="Times New Roman"/>
              <a:cs typeface="Times New Roman"/>
            </a:endParaRPr>
          </a:p>
        </xdr:txBody>
      </xdr:sp>
    </xdr:grpSp>
    <xdr:clientData/>
  </xdr:twoCellAnchor>
  <xdr:twoCellAnchor>
    <xdr:from>
      <xdr:col>11</xdr:col>
      <xdr:colOff>95250</xdr:colOff>
      <xdr:row>101</xdr:row>
      <xdr:rowOff>104775</xdr:rowOff>
    </xdr:from>
    <xdr:to>
      <xdr:col>19</xdr:col>
      <xdr:colOff>736105</xdr:colOff>
      <xdr:row>117</xdr:row>
      <xdr:rowOff>66675</xdr:rowOff>
    </xdr:to>
    <xdr:grpSp>
      <xdr:nvGrpSpPr>
        <xdr:cNvPr id="393" name="グループ化 392"/>
        <xdr:cNvGrpSpPr/>
      </xdr:nvGrpSpPr>
      <xdr:grpSpPr>
        <a:xfrm>
          <a:off x="7458075" y="16459200"/>
          <a:ext cx="7213105" cy="2552700"/>
          <a:chOff x="9715500" y="177469800"/>
          <a:chExt cx="7498855" cy="2552700"/>
        </a:xfrm>
      </xdr:grpSpPr>
      <xdr:sp macro="" textlink="">
        <xdr:nvSpPr>
          <xdr:cNvPr id="394" name="Line 48"/>
          <xdr:cNvSpPr>
            <a:spLocks noChangeShapeType="1"/>
          </xdr:cNvSpPr>
        </xdr:nvSpPr>
        <xdr:spPr bwMode="auto">
          <a:xfrm>
            <a:off x="11934825" y="177717451"/>
            <a:ext cx="0" cy="194310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5" name="Line 49"/>
          <xdr:cNvSpPr>
            <a:spLocks noChangeShapeType="1"/>
          </xdr:cNvSpPr>
        </xdr:nvSpPr>
        <xdr:spPr bwMode="auto">
          <a:xfrm flipV="1">
            <a:off x="10039350" y="178241324"/>
            <a:ext cx="2133600" cy="628649"/>
          </a:xfrm>
          <a:prstGeom prst="line">
            <a:avLst/>
          </a:prstGeom>
          <a:noFill/>
          <a:ln w="9360">
            <a:solidFill>
              <a:srgbClr val="FF0000"/>
            </a:solidFill>
            <a:round/>
            <a:headEnd/>
            <a:tailEnd type="triangl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6" name="Oval 50"/>
          <xdr:cNvSpPr>
            <a:spLocks noChangeArrowheads="1"/>
          </xdr:cNvSpPr>
        </xdr:nvSpPr>
        <xdr:spPr bwMode="auto">
          <a:xfrm>
            <a:off x="11938805" y="177850801"/>
            <a:ext cx="2272495" cy="2028824"/>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7" name="Rectangle 52"/>
          <xdr:cNvSpPr>
            <a:spLocks noChangeArrowheads="1"/>
          </xdr:cNvSpPr>
        </xdr:nvSpPr>
        <xdr:spPr bwMode="auto">
          <a:xfrm>
            <a:off x="12372975" y="177707925"/>
            <a:ext cx="1219200" cy="2314575"/>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8" name="Line 53"/>
          <xdr:cNvSpPr>
            <a:spLocks noChangeShapeType="1"/>
          </xdr:cNvSpPr>
        </xdr:nvSpPr>
        <xdr:spPr bwMode="auto">
          <a:xfrm>
            <a:off x="12179079" y="178241323"/>
            <a:ext cx="412971" cy="2"/>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9" name="Line 54"/>
          <xdr:cNvSpPr>
            <a:spLocks noChangeShapeType="1"/>
          </xdr:cNvSpPr>
        </xdr:nvSpPr>
        <xdr:spPr bwMode="auto">
          <a:xfrm>
            <a:off x="9715500" y="178869975"/>
            <a:ext cx="6972299"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400" name="Text 58"/>
          <xdr:cNvSpPr txBox="1">
            <a:spLocks noChangeArrowheads="1"/>
          </xdr:cNvSpPr>
        </xdr:nvSpPr>
        <xdr:spPr bwMode="auto">
          <a:xfrm>
            <a:off x="11891419" y="177469800"/>
            <a:ext cx="224381"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a:t>
            </a:r>
          </a:p>
        </xdr:txBody>
      </xdr:sp>
      <xdr:sp macro="" textlink="" fLocksText="0">
        <xdr:nvSpPr>
          <xdr:cNvPr id="401" name="Text 59"/>
          <xdr:cNvSpPr txBox="1">
            <a:spLocks noChangeArrowheads="1"/>
          </xdr:cNvSpPr>
        </xdr:nvSpPr>
        <xdr:spPr bwMode="auto">
          <a:xfrm>
            <a:off x="16736778" y="178774725"/>
            <a:ext cx="477577"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xdr:txBody>
      </xdr:sp>
      <xdr:sp macro="" textlink="" fLocksText="0">
        <xdr:nvSpPr>
          <xdr:cNvPr id="402" name="Text 64"/>
          <xdr:cNvSpPr txBox="1">
            <a:spLocks noChangeArrowheads="1"/>
          </xdr:cNvSpPr>
        </xdr:nvSpPr>
        <xdr:spPr bwMode="auto">
          <a:xfrm>
            <a:off x="11566295" y="178936650"/>
            <a:ext cx="68771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(0,0)</a:t>
            </a:r>
          </a:p>
        </xdr:txBody>
      </xdr:sp>
      <xdr:sp macro="" textlink="">
        <xdr:nvSpPr>
          <xdr:cNvPr id="403" name="Line 78"/>
          <xdr:cNvSpPr>
            <a:spLocks noChangeShapeType="1"/>
          </xdr:cNvSpPr>
        </xdr:nvSpPr>
        <xdr:spPr bwMode="auto">
          <a:xfrm flipV="1">
            <a:off x="10068880" y="179250975"/>
            <a:ext cx="1837369"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4" name="円/楕円 403"/>
          <xdr:cNvSpPr/>
        </xdr:nvSpPr>
        <xdr:spPr bwMode="auto">
          <a:xfrm>
            <a:off x="9993210" y="178822350"/>
            <a:ext cx="105067"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405" name="円/楕円 404"/>
          <xdr:cNvSpPr/>
        </xdr:nvSpPr>
        <xdr:spPr bwMode="auto">
          <a:xfrm>
            <a:off x="15969949" y="178812825"/>
            <a:ext cx="105067"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fLocksText="0">
        <xdr:nvSpPr>
          <xdr:cNvPr id="406" name="Text 63"/>
          <xdr:cNvSpPr txBox="1">
            <a:spLocks noChangeArrowheads="1"/>
          </xdr:cNvSpPr>
        </xdr:nvSpPr>
        <xdr:spPr bwMode="auto">
          <a:xfrm>
            <a:off x="12506325" y="177755550"/>
            <a:ext cx="1095799"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m2=m3=m4=0</a:t>
            </a:r>
            <a:endParaRPr lang="ja-JP" altLang="en-US" sz="1200" b="0" i="0" u="none" strike="noStrike" baseline="0">
              <a:solidFill>
                <a:srgbClr val="000000"/>
              </a:solidFill>
              <a:latin typeface="Times New Roman"/>
              <a:cs typeface="Times New Roman"/>
            </a:endParaRPr>
          </a:p>
        </xdr:txBody>
      </xdr:sp>
      <xdr:sp macro="" textlink="">
        <xdr:nvSpPr>
          <xdr:cNvPr id="407" name="テキスト ボックス 406"/>
          <xdr:cNvSpPr txBox="1"/>
        </xdr:nvSpPr>
        <xdr:spPr>
          <a:xfrm>
            <a:off x="11491607" y="178431825"/>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n1</a:t>
            </a:r>
            <a:endParaRPr kumimoji="1" lang="ja-JP" altLang="en-US" sz="1100"/>
          </a:p>
        </xdr:txBody>
      </xdr:sp>
      <xdr:sp macro="" textlink="">
        <xdr:nvSpPr>
          <xdr:cNvPr id="408" name="テキスト ボックス 407"/>
          <xdr:cNvSpPr txBox="1"/>
        </xdr:nvSpPr>
        <xdr:spPr>
          <a:xfrm>
            <a:off x="12123892" y="178441350"/>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n2</a:t>
            </a:r>
            <a:endParaRPr kumimoji="1" lang="ja-JP" altLang="en-US" sz="1100"/>
          </a:p>
        </xdr:txBody>
      </xdr:sp>
      <xdr:cxnSp macro="">
        <xdr:nvCxnSpPr>
          <xdr:cNvPr id="409" name="直線コネクタ 408"/>
          <xdr:cNvCxnSpPr/>
        </xdr:nvCxnSpPr>
        <xdr:spPr bwMode="auto">
          <a:xfrm>
            <a:off x="10048875" y="178927125"/>
            <a:ext cx="0" cy="685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410" name="Text 63"/>
          <xdr:cNvSpPr txBox="1">
            <a:spLocks noChangeArrowheads="1"/>
          </xdr:cNvSpPr>
        </xdr:nvSpPr>
        <xdr:spPr bwMode="auto">
          <a:xfrm>
            <a:off x="10801350" y="179022375"/>
            <a:ext cx="329263"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a:t>
            </a:r>
            <a:r>
              <a:rPr lang="en-US" altLang="ja-JP" sz="1200" b="0" i="0" u="none" strike="noStrike" baseline="0">
                <a:solidFill>
                  <a:srgbClr val="000000"/>
                </a:solidFill>
                <a:latin typeface="Times New Roman"/>
                <a:cs typeface="Times New Roman"/>
              </a:rPr>
              <a:t>1</a:t>
            </a:r>
            <a:endParaRPr lang="ja-JP" altLang="en-US" sz="1200" b="0" i="0" u="none" strike="noStrike" baseline="0">
              <a:solidFill>
                <a:srgbClr val="000000"/>
              </a:solidFill>
              <a:latin typeface="Times New Roman"/>
              <a:cs typeface="Times New Roman"/>
            </a:endParaRPr>
          </a:p>
        </xdr:txBody>
      </xdr:sp>
      <xdr:sp macro="" textlink="">
        <xdr:nvSpPr>
          <xdr:cNvPr id="411" name="Line 78"/>
          <xdr:cNvSpPr>
            <a:spLocks noChangeShapeType="1"/>
          </xdr:cNvSpPr>
        </xdr:nvSpPr>
        <xdr:spPr bwMode="auto">
          <a:xfrm flipV="1">
            <a:off x="14220825" y="179270025"/>
            <a:ext cx="1809750"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412" name="Text 63"/>
          <xdr:cNvSpPr txBox="1">
            <a:spLocks noChangeArrowheads="1"/>
          </xdr:cNvSpPr>
        </xdr:nvSpPr>
        <xdr:spPr bwMode="auto">
          <a:xfrm>
            <a:off x="15049500" y="179060475"/>
            <a:ext cx="329263"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Lz4</a:t>
            </a:r>
          </a:p>
          <a:p>
            <a:pPr algn="l" rtl="0">
              <a:defRPr sz="1000"/>
            </a:pPr>
            <a:endParaRPr lang="ja-JP" altLang="en-US" sz="1200" b="0" i="0" u="none" strike="noStrike" baseline="0">
              <a:solidFill>
                <a:srgbClr val="000000"/>
              </a:solidFill>
              <a:latin typeface="Times New Roman"/>
              <a:cs typeface="Times New Roman"/>
            </a:endParaRPr>
          </a:p>
        </xdr:txBody>
      </xdr:sp>
      <xdr:sp macro="" textlink="">
        <xdr:nvSpPr>
          <xdr:cNvPr id="413" name="Line 49"/>
          <xdr:cNvSpPr>
            <a:spLocks noChangeShapeType="1"/>
          </xdr:cNvSpPr>
        </xdr:nvSpPr>
        <xdr:spPr bwMode="auto">
          <a:xfrm>
            <a:off x="13973175" y="178241323"/>
            <a:ext cx="2047875" cy="628651"/>
          </a:xfrm>
          <a:prstGeom prst="line">
            <a:avLst/>
          </a:prstGeom>
          <a:noFill/>
          <a:ln w="9360">
            <a:solidFill>
              <a:srgbClr val="FF0000"/>
            </a:solidFill>
            <a:round/>
            <a:headEnd/>
            <a:tailEnd type="triangl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xnSp macro="">
        <xdr:nvCxnSpPr>
          <xdr:cNvPr id="414" name="直線コネクタ 413"/>
          <xdr:cNvCxnSpPr/>
        </xdr:nvCxnSpPr>
        <xdr:spPr bwMode="auto">
          <a:xfrm>
            <a:off x="14211300" y="178879500"/>
            <a:ext cx="0" cy="7334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5" name="直線コネクタ 414"/>
          <xdr:cNvCxnSpPr/>
        </xdr:nvCxnSpPr>
        <xdr:spPr bwMode="auto">
          <a:xfrm>
            <a:off x="16030575" y="178927125"/>
            <a:ext cx="0" cy="7334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416" name="テキスト ボックス 415"/>
          <xdr:cNvSpPr txBox="1"/>
        </xdr:nvSpPr>
        <xdr:spPr>
          <a:xfrm>
            <a:off x="14316075" y="178441350"/>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n5</a:t>
            </a:r>
            <a:endParaRPr kumimoji="1" lang="ja-JP" altLang="en-US" sz="1100"/>
          </a:p>
        </xdr:txBody>
      </xdr:sp>
      <xdr:sp macro="" textlink="">
        <xdr:nvSpPr>
          <xdr:cNvPr id="417" name="Line 78"/>
          <xdr:cNvSpPr>
            <a:spLocks noChangeShapeType="1"/>
          </xdr:cNvSpPr>
        </xdr:nvSpPr>
        <xdr:spPr bwMode="auto">
          <a:xfrm flipV="1">
            <a:off x="11925300" y="179260500"/>
            <a:ext cx="638175"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418" name="Text 63"/>
          <xdr:cNvSpPr txBox="1">
            <a:spLocks noChangeArrowheads="1"/>
          </xdr:cNvSpPr>
        </xdr:nvSpPr>
        <xdr:spPr bwMode="auto">
          <a:xfrm>
            <a:off x="12201526" y="178993800"/>
            <a:ext cx="26670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L2</a:t>
            </a:r>
            <a:endParaRPr lang="ja-JP" altLang="en-US" sz="1200" b="0" i="0" u="none" strike="noStrike" baseline="0">
              <a:solidFill>
                <a:srgbClr val="000000"/>
              </a:solidFill>
              <a:latin typeface="Times New Roman"/>
              <a:cs typeface="Times New Roman"/>
            </a:endParaRPr>
          </a:p>
        </xdr:txBody>
      </xdr:sp>
      <xdr:sp macro="" textlink="">
        <xdr:nvSpPr>
          <xdr:cNvPr id="419" name="Line 48"/>
          <xdr:cNvSpPr>
            <a:spLocks noChangeShapeType="1"/>
          </xdr:cNvSpPr>
        </xdr:nvSpPr>
        <xdr:spPr bwMode="auto">
          <a:xfrm>
            <a:off x="12601575" y="178060349"/>
            <a:ext cx="0" cy="1666875"/>
          </a:xfrm>
          <a:prstGeom prst="line">
            <a:avLst/>
          </a:prstGeom>
          <a:noFill/>
          <a:ln w="9360">
            <a:solidFill>
              <a:schemeClr val="tx1"/>
            </a:solidFill>
            <a:round/>
            <a:headEnd type="non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20" name="Line 48"/>
          <xdr:cNvSpPr>
            <a:spLocks noChangeShapeType="1"/>
          </xdr:cNvSpPr>
        </xdr:nvSpPr>
        <xdr:spPr bwMode="auto">
          <a:xfrm>
            <a:off x="13335000" y="177946050"/>
            <a:ext cx="0" cy="1819275"/>
          </a:xfrm>
          <a:prstGeom prst="line">
            <a:avLst/>
          </a:prstGeom>
          <a:noFill/>
          <a:ln w="9360">
            <a:solidFill>
              <a:schemeClr val="tx1"/>
            </a:solidFill>
            <a:round/>
            <a:headEnd type="non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21" name="Line 78"/>
          <xdr:cNvSpPr>
            <a:spLocks noChangeShapeType="1"/>
          </xdr:cNvSpPr>
        </xdr:nvSpPr>
        <xdr:spPr bwMode="auto">
          <a:xfrm flipV="1">
            <a:off x="12658725" y="179270025"/>
            <a:ext cx="638175"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422" name="Text 63"/>
          <xdr:cNvSpPr txBox="1">
            <a:spLocks noChangeArrowheads="1"/>
          </xdr:cNvSpPr>
        </xdr:nvSpPr>
        <xdr:spPr bwMode="auto">
          <a:xfrm>
            <a:off x="12830175" y="179031900"/>
            <a:ext cx="26670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L3</a:t>
            </a:r>
            <a:endParaRPr lang="ja-JP" altLang="en-US" sz="1200" b="0" i="0" u="none" strike="noStrike" baseline="0">
              <a:solidFill>
                <a:srgbClr val="000000"/>
              </a:solidFill>
              <a:latin typeface="Times New Roman"/>
              <a:cs typeface="Times New Roman"/>
            </a:endParaRPr>
          </a:p>
        </xdr:txBody>
      </xdr:sp>
      <xdr:sp macro="" textlink="">
        <xdr:nvSpPr>
          <xdr:cNvPr id="423" name="Line 78"/>
          <xdr:cNvSpPr>
            <a:spLocks noChangeShapeType="1"/>
          </xdr:cNvSpPr>
        </xdr:nvSpPr>
        <xdr:spPr bwMode="auto">
          <a:xfrm flipV="1">
            <a:off x="13373100" y="179270025"/>
            <a:ext cx="828675"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424" name="Text 63"/>
          <xdr:cNvSpPr txBox="1">
            <a:spLocks noChangeArrowheads="1"/>
          </xdr:cNvSpPr>
        </xdr:nvSpPr>
        <xdr:spPr bwMode="auto">
          <a:xfrm>
            <a:off x="13668375" y="179070000"/>
            <a:ext cx="26670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L4</a:t>
            </a:r>
            <a:endParaRPr lang="ja-JP" altLang="en-US" sz="1200" b="0" i="0" u="none" strike="noStrike" baseline="0">
              <a:solidFill>
                <a:srgbClr val="000000"/>
              </a:solidFill>
              <a:latin typeface="Times New Roman"/>
              <a:cs typeface="Times New Roman"/>
            </a:endParaRPr>
          </a:p>
        </xdr:txBody>
      </xdr:sp>
      <xdr:sp macro="" textlink="">
        <xdr:nvSpPr>
          <xdr:cNvPr id="425" name="Line 53"/>
          <xdr:cNvSpPr>
            <a:spLocks noChangeShapeType="1"/>
          </xdr:cNvSpPr>
        </xdr:nvSpPr>
        <xdr:spPr bwMode="auto">
          <a:xfrm>
            <a:off x="12601575" y="178241325"/>
            <a:ext cx="733425" cy="0"/>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26" name="Line 53"/>
          <xdr:cNvSpPr>
            <a:spLocks noChangeShapeType="1"/>
          </xdr:cNvSpPr>
        </xdr:nvSpPr>
        <xdr:spPr bwMode="auto">
          <a:xfrm>
            <a:off x="13325476" y="178241325"/>
            <a:ext cx="647700" cy="0"/>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27" name="テキスト ボックス 426"/>
          <xdr:cNvSpPr txBox="1"/>
        </xdr:nvSpPr>
        <xdr:spPr>
          <a:xfrm>
            <a:off x="12792075" y="178460400"/>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n3</a:t>
            </a:r>
            <a:endParaRPr kumimoji="1" lang="ja-JP" altLang="en-US" sz="1100"/>
          </a:p>
        </xdr:txBody>
      </xdr:sp>
      <xdr:sp macro="" textlink="">
        <xdr:nvSpPr>
          <xdr:cNvPr id="428" name="テキスト ボックス 427"/>
          <xdr:cNvSpPr txBox="1"/>
        </xdr:nvSpPr>
        <xdr:spPr>
          <a:xfrm>
            <a:off x="13525500" y="178441350"/>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n4</a:t>
            </a:r>
            <a:endParaRPr kumimoji="1" lang="ja-JP" altLang="en-US" sz="1100"/>
          </a:p>
        </xdr:txBody>
      </xdr:sp>
    </xdr:grpSp>
    <xdr:clientData/>
  </xdr:twoCellAnchor>
  <xdr:twoCellAnchor>
    <xdr:from>
      <xdr:col>11</xdr:col>
      <xdr:colOff>714375</xdr:colOff>
      <xdr:row>179</xdr:row>
      <xdr:rowOff>9525</xdr:rowOff>
    </xdr:from>
    <xdr:to>
      <xdr:col>19</xdr:col>
      <xdr:colOff>69355</xdr:colOff>
      <xdr:row>196</xdr:row>
      <xdr:rowOff>19050</xdr:rowOff>
    </xdr:to>
    <xdr:grpSp>
      <xdr:nvGrpSpPr>
        <xdr:cNvPr id="5" name="グループ化 4"/>
        <xdr:cNvGrpSpPr/>
      </xdr:nvGrpSpPr>
      <xdr:grpSpPr>
        <a:xfrm>
          <a:off x="8077200" y="28994100"/>
          <a:ext cx="6212980" cy="2762250"/>
          <a:chOff x="9572625" y="28832175"/>
          <a:chExt cx="6212980" cy="2762250"/>
        </a:xfrm>
      </xdr:grpSpPr>
      <xdr:sp macro="" textlink="">
        <xdr:nvSpPr>
          <xdr:cNvPr id="94" name="Oval 50"/>
          <xdr:cNvSpPr>
            <a:spLocks noChangeArrowheads="1"/>
          </xdr:cNvSpPr>
        </xdr:nvSpPr>
        <xdr:spPr bwMode="auto">
          <a:xfrm>
            <a:off x="11043455" y="29089350"/>
            <a:ext cx="367495" cy="2276475"/>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Line 53"/>
          <xdr:cNvSpPr>
            <a:spLocks noChangeShapeType="1"/>
          </xdr:cNvSpPr>
        </xdr:nvSpPr>
        <xdr:spPr bwMode="auto">
          <a:xfrm>
            <a:off x="10058400" y="29537025"/>
            <a:ext cx="1019175" cy="0"/>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99" name="Text 59"/>
          <xdr:cNvSpPr txBox="1">
            <a:spLocks noChangeArrowheads="1"/>
          </xdr:cNvSpPr>
        </xdr:nvSpPr>
        <xdr:spPr bwMode="auto">
          <a:xfrm>
            <a:off x="15308028" y="30118050"/>
            <a:ext cx="477577"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xdr:txBody>
      </xdr:sp>
      <xdr:sp macro="" textlink="" fLocksText="0">
        <xdr:nvSpPr>
          <xdr:cNvPr id="100" name="Text 64"/>
          <xdr:cNvSpPr txBox="1">
            <a:spLocks noChangeArrowheads="1"/>
          </xdr:cNvSpPr>
        </xdr:nvSpPr>
        <xdr:spPr bwMode="auto">
          <a:xfrm>
            <a:off x="10718570" y="30222825"/>
            <a:ext cx="68771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(0,0)</a:t>
            </a:r>
          </a:p>
        </xdr:txBody>
      </xdr:sp>
      <xdr:sp macro="" textlink="">
        <xdr:nvSpPr>
          <xdr:cNvPr id="101" name="Line 78"/>
          <xdr:cNvSpPr>
            <a:spLocks noChangeShapeType="1"/>
          </xdr:cNvSpPr>
        </xdr:nvSpPr>
        <xdr:spPr bwMode="auto">
          <a:xfrm flipV="1">
            <a:off x="9896475" y="31251525"/>
            <a:ext cx="1152524"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 name="円/楕円 102"/>
          <xdr:cNvSpPr/>
        </xdr:nvSpPr>
        <xdr:spPr bwMode="auto">
          <a:xfrm>
            <a:off x="13026724" y="30175200"/>
            <a:ext cx="105067"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fLocksText="0">
        <xdr:nvSpPr>
          <xdr:cNvPr id="104" name="Text 63"/>
          <xdr:cNvSpPr txBox="1">
            <a:spLocks noChangeArrowheads="1"/>
          </xdr:cNvSpPr>
        </xdr:nvSpPr>
        <xdr:spPr bwMode="auto">
          <a:xfrm>
            <a:off x="10125075" y="29298900"/>
            <a:ext cx="638175"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m1=m3=0</a:t>
            </a:r>
            <a:endParaRPr lang="ja-JP" altLang="en-US" sz="1200" b="0" i="0" u="none" strike="noStrike" baseline="0">
              <a:solidFill>
                <a:srgbClr val="000000"/>
              </a:solidFill>
              <a:latin typeface="Times New Roman"/>
              <a:cs typeface="Times New Roman"/>
            </a:endParaRPr>
          </a:p>
        </xdr:txBody>
      </xdr:sp>
      <xdr:sp macro="" textlink="">
        <xdr:nvSpPr>
          <xdr:cNvPr id="105" name="テキスト ボックス 104"/>
          <xdr:cNvSpPr txBox="1"/>
        </xdr:nvSpPr>
        <xdr:spPr>
          <a:xfrm>
            <a:off x="10367657" y="29737050"/>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n1</a:t>
            </a:r>
            <a:endParaRPr kumimoji="1" lang="ja-JP" altLang="en-US" sz="1100"/>
          </a:p>
        </xdr:txBody>
      </xdr:sp>
      <xdr:sp macro="" textlink="">
        <xdr:nvSpPr>
          <xdr:cNvPr id="106" name="テキスト ボックス 105"/>
          <xdr:cNvSpPr txBox="1"/>
        </xdr:nvSpPr>
        <xdr:spPr>
          <a:xfrm>
            <a:off x="10961842" y="29727525"/>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n2</a:t>
            </a:r>
            <a:endParaRPr kumimoji="1" lang="ja-JP" altLang="en-US" sz="1100"/>
          </a:p>
        </xdr:txBody>
      </xdr:sp>
      <xdr:sp macro="" textlink="" fLocksText="0">
        <xdr:nvSpPr>
          <xdr:cNvPr id="108" name="Text 63"/>
          <xdr:cNvSpPr txBox="1">
            <a:spLocks noChangeArrowheads="1"/>
          </xdr:cNvSpPr>
        </xdr:nvSpPr>
        <xdr:spPr bwMode="auto">
          <a:xfrm>
            <a:off x="10067925" y="31032450"/>
            <a:ext cx="590550"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a:t>
            </a:r>
            <a:r>
              <a:rPr lang="en-US" altLang="ja-JP" sz="1200" b="0" i="0" u="none" strike="noStrike" baseline="0">
                <a:solidFill>
                  <a:srgbClr val="000000"/>
                </a:solidFill>
                <a:latin typeface="Times New Roman"/>
                <a:cs typeface="Times New Roman"/>
              </a:rPr>
              <a:t>1=</a:t>
            </a:r>
            <a:r>
              <a:rPr lang="ja-JP" altLang="en-US" sz="1200" b="0" i="0" u="none" strike="noStrike" baseline="0">
                <a:solidFill>
                  <a:srgbClr val="000000"/>
                </a:solidFill>
                <a:latin typeface="Times New Roman"/>
                <a:cs typeface="Times New Roman"/>
              </a:rPr>
              <a:t>∞</a:t>
            </a:r>
          </a:p>
        </xdr:txBody>
      </xdr:sp>
      <xdr:sp macro="" textlink="" fLocksText="0">
        <xdr:nvSpPr>
          <xdr:cNvPr id="110" name="Text 63"/>
          <xdr:cNvSpPr txBox="1">
            <a:spLocks noChangeArrowheads="1"/>
          </xdr:cNvSpPr>
        </xdr:nvSpPr>
        <xdr:spPr bwMode="auto">
          <a:xfrm>
            <a:off x="12334875" y="31061025"/>
            <a:ext cx="329263"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Lz3</a:t>
            </a:r>
          </a:p>
          <a:p>
            <a:pPr algn="l" rtl="0">
              <a:defRPr sz="1000"/>
            </a:pPr>
            <a:endParaRPr lang="ja-JP" altLang="en-US" sz="1200" b="0" i="0" u="none" strike="noStrike" baseline="0">
              <a:solidFill>
                <a:srgbClr val="000000"/>
              </a:solidFill>
              <a:latin typeface="Times New Roman"/>
              <a:cs typeface="Times New Roman"/>
            </a:endParaRPr>
          </a:p>
        </xdr:txBody>
      </xdr:sp>
      <xdr:sp macro="" textlink="">
        <xdr:nvSpPr>
          <xdr:cNvPr id="111" name="Line 49"/>
          <xdr:cNvSpPr>
            <a:spLocks noChangeShapeType="1"/>
          </xdr:cNvSpPr>
        </xdr:nvSpPr>
        <xdr:spPr bwMode="auto">
          <a:xfrm>
            <a:off x="11696700" y="29575124"/>
            <a:ext cx="1333500" cy="619125"/>
          </a:xfrm>
          <a:prstGeom prst="line">
            <a:avLst/>
          </a:prstGeom>
          <a:noFill/>
          <a:ln w="9360">
            <a:solidFill>
              <a:srgbClr val="FF0000"/>
            </a:solidFill>
            <a:round/>
            <a:headEnd/>
            <a:tailEnd type="triangl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xnSp macro="">
        <xdr:nvCxnSpPr>
          <xdr:cNvPr id="112" name="直線コネクタ 111"/>
          <xdr:cNvCxnSpPr/>
        </xdr:nvCxnSpPr>
        <xdr:spPr bwMode="auto">
          <a:xfrm>
            <a:off x="13087350" y="30232350"/>
            <a:ext cx="0" cy="11049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18" name="Line 48"/>
          <xdr:cNvSpPr>
            <a:spLocks noChangeShapeType="1"/>
          </xdr:cNvSpPr>
        </xdr:nvSpPr>
        <xdr:spPr bwMode="auto">
          <a:xfrm>
            <a:off x="11763375" y="30232351"/>
            <a:ext cx="0" cy="1123950"/>
          </a:xfrm>
          <a:prstGeom prst="line">
            <a:avLst/>
          </a:prstGeom>
          <a:noFill/>
          <a:ln w="9360">
            <a:solidFill>
              <a:schemeClr val="bg1">
                <a:lumMod val="50000"/>
              </a:schemeClr>
            </a:solidFill>
            <a:round/>
            <a:headEnd type="non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1" name="Line 78"/>
          <xdr:cNvSpPr>
            <a:spLocks noChangeShapeType="1"/>
          </xdr:cNvSpPr>
        </xdr:nvSpPr>
        <xdr:spPr bwMode="auto">
          <a:xfrm flipV="1">
            <a:off x="11791950" y="31251525"/>
            <a:ext cx="1285875"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3" name="Line 53"/>
          <xdr:cNvSpPr>
            <a:spLocks noChangeShapeType="1"/>
          </xdr:cNvSpPr>
        </xdr:nvSpPr>
        <xdr:spPr bwMode="auto">
          <a:xfrm>
            <a:off x="11087100" y="29546551"/>
            <a:ext cx="171450" cy="28574"/>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6" name="テキスト ボックス 125"/>
          <xdr:cNvSpPr txBox="1"/>
        </xdr:nvSpPr>
        <xdr:spPr>
          <a:xfrm>
            <a:off x="11839575" y="29727525"/>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n4</a:t>
            </a:r>
            <a:endParaRPr kumimoji="1" lang="ja-JP" altLang="en-US" sz="1100"/>
          </a:p>
        </xdr:txBody>
      </xdr:sp>
      <xdr:sp macro="" textlink="">
        <xdr:nvSpPr>
          <xdr:cNvPr id="127" name="Oval 50"/>
          <xdr:cNvSpPr>
            <a:spLocks noChangeArrowheads="1"/>
          </xdr:cNvSpPr>
        </xdr:nvSpPr>
        <xdr:spPr bwMode="auto">
          <a:xfrm>
            <a:off x="11182350" y="29213175"/>
            <a:ext cx="581025" cy="2028824"/>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5" name="Rectangle 52"/>
          <xdr:cNvSpPr>
            <a:spLocks noChangeArrowheads="1"/>
          </xdr:cNvSpPr>
        </xdr:nvSpPr>
        <xdr:spPr bwMode="auto">
          <a:xfrm>
            <a:off x="11010899" y="28832175"/>
            <a:ext cx="771525" cy="571500"/>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8" name="Rectangle 52"/>
          <xdr:cNvSpPr>
            <a:spLocks noChangeArrowheads="1"/>
          </xdr:cNvSpPr>
        </xdr:nvSpPr>
        <xdr:spPr bwMode="auto">
          <a:xfrm>
            <a:off x="11029949" y="31022925"/>
            <a:ext cx="723901" cy="571500"/>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9" name="Rectangle 52"/>
          <xdr:cNvSpPr>
            <a:spLocks noChangeArrowheads="1"/>
          </xdr:cNvSpPr>
        </xdr:nvSpPr>
        <xdr:spPr bwMode="auto">
          <a:xfrm>
            <a:off x="11334750" y="29346525"/>
            <a:ext cx="219075" cy="1733550"/>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7" name="Line 54"/>
          <xdr:cNvSpPr>
            <a:spLocks noChangeShapeType="1"/>
          </xdr:cNvSpPr>
        </xdr:nvSpPr>
        <xdr:spPr bwMode="auto">
          <a:xfrm>
            <a:off x="9572625" y="30222825"/>
            <a:ext cx="5610225"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Line 53"/>
          <xdr:cNvSpPr>
            <a:spLocks noChangeShapeType="1"/>
          </xdr:cNvSpPr>
        </xdr:nvSpPr>
        <xdr:spPr bwMode="auto">
          <a:xfrm>
            <a:off x="11258551" y="29575125"/>
            <a:ext cx="438149" cy="0"/>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2" name="Line 48"/>
          <xdr:cNvSpPr>
            <a:spLocks noChangeShapeType="1"/>
          </xdr:cNvSpPr>
        </xdr:nvSpPr>
        <xdr:spPr bwMode="auto">
          <a:xfrm>
            <a:off x="11039475" y="29098875"/>
            <a:ext cx="0" cy="241935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7" name="Line 48"/>
          <xdr:cNvSpPr>
            <a:spLocks noChangeShapeType="1"/>
          </xdr:cNvSpPr>
        </xdr:nvSpPr>
        <xdr:spPr bwMode="auto">
          <a:xfrm>
            <a:off x="11191875" y="30222824"/>
            <a:ext cx="0" cy="1123951"/>
          </a:xfrm>
          <a:prstGeom prst="line">
            <a:avLst/>
          </a:prstGeom>
          <a:noFill/>
          <a:ln w="9360">
            <a:solidFill>
              <a:schemeClr val="bg1">
                <a:lumMod val="50000"/>
              </a:schemeClr>
            </a:solidFill>
            <a:round/>
            <a:headEnd type="non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5" name="Line 78"/>
          <xdr:cNvSpPr>
            <a:spLocks noChangeShapeType="1"/>
          </xdr:cNvSpPr>
        </xdr:nvSpPr>
        <xdr:spPr bwMode="auto">
          <a:xfrm flipV="1">
            <a:off x="11039475" y="31251525"/>
            <a:ext cx="161925"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16" name="Text 63"/>
          <xdr:cNvSpPr txBox="1">
            <a:spLocks noChangeArrowheads="1"/>
          </xdr:cNvSpPr>
        </xdr:nvSpPr>
        <xdr:spPr bwMode="auto">
          <a:xfrm>
            <a:off x="11029951" y="31051500"/>
            <a:ext cx="266700"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L2</a:t>
            </a:r>
            <a:endParaRPr lang="ja-JP" altLang="en-US" sz="1200" b="0" i="0" u="none" strike="noStrike" baseline="0">
              <a:solidFill>
                <a:srgbClr val="000000"/>
              </a:solidFill>
              <a:latin typeface="Times New Roman"/>
              <a:cs typeface="Times New Roman"/>
            </a:endParaRPr>
          </a:p>
        </xdr:txBody>
      </xdr:sp>
      <xdr:sp macro="" textlink="">
        <xdr:nvSpPr>
          <xdr:cNvPr id="119" name="Line 78"/>
          <xdr:cNvSpPr>
            <a:spLocks noChangeShapeType="1"/>
          </xdr:cNvSpPr>
        </xdr:nvSpPr>
        <xdr:spPr bwMode="auto">
          <a:xfrm flipV="1">
            <a:off x="11201401" y="31251525"/>
            <a:ext cx="571500"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20" name="Text 63"/>
          <xdr:cNvSpPr txBox="1">
            <a:spLocks noChangeArrowheads="1"/>
          </xdr:cNvSpPr>
        </xdr:nvSpPr>
        <xdr:spPr bwMode="auto">
          <a:xfrm>
            <a:off x="11344275" y="31051500"/>
            <a:ext cx="26670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L3</a:t>
            </a:r>
            <a:endParaRPr lang="ja-JP" altLang="en-US" sz="1200" b="0" i="0" u="none" strike="noStrike" baseline="0">
              <a:solidFill>
                <a:srgbClr val="000000"/>
              </a:solidFill>
              <a:latin typeface="Times New Roman"/>
              <a:cs typeface="Times New Roman"/>
            </a:endParaRPr>
          </a:p>
        </xdr:txBody>
      </xdr:sp>
      <xdr:sp macro="" textlink="">
        <xdr:nvSpPr>
          <xdr:cNvPr id="125" name="テキスト ボックス 124"/>
          <xdr:cNvSpPr txBox="1"/>
        </xdr:nvSpPr>
        <xdr:spPr>
          <a:xfrm>
            <a:off x="11277600" y="29718000"/>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n3</a:t>
            </a:r>
            <a:endParaRPr kumimoji="1" lang="ja-JP" altLang="en-US" sz="1100"/>
          </a:p>
        </xdr:txBody>
      </xdr:sp>
      <xdr:sp macro="" textlink="" fLocksText="0">
        <xdr:nvSpPr>
          <xdr:cNvPr id="98" name="Text 58"/>
          <xdr:cNvSpPr txBox="1">
            <a:spLocks noChangeArrowheads="1"/>
          </xdr:cNvSpPr>
        </xdr:nvSpPr>
        <xdr:spPr bwMode="auto">
          <a:xfrm flipH="1">
            <a:off x="11001374" y="28860749"/>
            <a:ext cx="200025" cy="2190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a:t>
            </a:r>
          </a:p>
        </xdr:txBody>
      </xdr:sp>
      <xdr:sp macro="" textlink="">
        <xdr:nvSpPr>
          <xdr:cNvPr id="131" name="Line 49"/>
          <xdr:cNvSpPr>
            <a:spLocks noChangeShapeType="1"/>
          </xdr:cNvSpPr>
        </xdr:nvSpPr>
        <xdr:spPr bwMode="auto">
          <a:xfrm flipH="1" flipV="1">
            <a:off x="11258549" y="29584646"/>
            <a:ext cx="3190875" cy="628653"/>
          </a:xfrm>
          <a:prstGeom prst="line">
            <a:avLst/>
          </a:prstGeom>
          <a:noFill/>
          <a:ln w="9360">
            <a:solidFill>
              <a:srgbClr val="FF0000"/>
            </a:solidFill>
            <a:prstDash val="dash"/>
            <a:round/>
            <a:headEnd/>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円/楕円 131"/>
          <xdr:cNvSpPr/>
        </xdr:nvSpPr>
        <xdr:spPr bwMode="auto">
          <a:xfrm>
            <a:off x="14401800" y="30175200"/>
            <a:ext cx="105067"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33" name="Line 78"/>
          <xdr:cNvSpPr>
            <a:spLocks noChangeShapeType="1"/>
          </xdr:cNvSpPr>
        </xdr:nvSpPr>
        <xdr:spPr bwMode="auto">
          <a:xfrm flipH="1" flipV="1">
            <a:off x="11039476" y="31422975"/>
            <a:ext cx="3400424" cy="0"/>
          </a:xfrm>
          <a:prstGeom prst="line">
            <a:avLst/>
          </a:prstGeom>
          <a:noFill/>
          <a:ln w="9360">
            <a:solidFill>
              <a:srgbClr val="808080"/>
            </a:solidFill>
            <a:round/>
            <a:headEnd type="triangle"/>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xnSp macro="">
        <xdr:nvCxnSpPr>
          <xdr:cNvPr id="134" name="直線コネクタ 133"/>
          <xdr:cNvCxnSpPr/>
        </xdr:nvCxnSpPr>
        <xdr:spPr bwMode="auto">
          <a:xfrm>
            <a:off x="14449425" y="30232350"/>
            <a:ext cx="0" cy="12668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136" name="Text 63"/>
          <xdr:cNvSpPr txBox="1">
            <a:spLocks noChangeArrowheads="1"/>
          </xdr:cNvSpPr>
        </xdr:nvSpPr>
        <xdr:spPr bwMode="auto">
          <a:xfrm>
            <a:off x="13544550" y="31213425"/>
            <a:ext cx="329263"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Lz1</a:t>
            </a: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138" name="Text 63"/>
          <xdr:cNvSpPr txBox="1">
            <a:spLocks noChangeArrowheads="1"/>
          </xdr:cNvSpPr>
        </xdr:nvSpPr>
        <xdr:spPr bwMode="auto">
          <a:xfrm>
            <a:off x="12258675" y="29308425"/>
            <a:ext cx="13716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(n2&gt;n3</a:t>
            </a:r>
            <a:r>
              <a:rPr lang="ja-JP" altLang="en-US" sz="1200" b="0" i="0" u="none" strike="noStrike" baseline="0">
                <a:solidFill>
                  <a:sysClr val="windowText" lastClr="000000"/>
                </a:solidFill>
                <a:latin typeface="Times New Roman"/>
                <a:cs typeface="Times New Roman"/>
              </a:rPr>
              <a:t>の場合</a:t>
            </a:r>
            <a:r>
              <a:rPr lang="en-US" altLang="ja-JP" sz="1200" b="0" i="0" u="none" strike="noStrike" baseline="0">
                <a:solidFill>
                  <a:sysClr val="windowText" lastClr="000000"/>
                </a:solidFill>
                <a:latin typeface="Times New Roman"/>
                <a:cs typeface="Times New Roman"/>
              </a:rPr>
              <a:t>)</a:t>
            </a:r>
          </a:p>
          <a:p>
            <a:pPr algn="l" rtl="0">
              <a:defRPr sz="1000"/>
            </a:pPr>
            <a:endParaRPr lang="ja-JP" altLang="en-US" sz="1200" b="0" i="0" u="none" strike="noStrike" baseline="0">
              <a:solidFill>
                <a:srgbClr val="000000"/>
              </a:solidFill>
              <a:latin typeface="Times New Roman"/>
              <a:cs typeface="Times New Roman"/>
            </a:endParaRPr>
          </a:p>
        </xdr:txBody>
      </xdr:sp>
    </xdr:grpSp>
    <xdr:clientData/>
  </xdr:twoCellAnchor>
  <xdr:twoCellAnchor>
    <xdr:from>
      <xdr:col>11</xdr:col>
      <xdr:colOff>847726</xdr:colOff>
      <xdr:row>241</xdr:row>
      <xdr:rowOff>114299</xdr:rowOff>
    </xdr:from>
    <xdr:to>
      <xdr:col>19</xdr:col>
      <xdr:colOff>152400</xdr:colOff>
      <xdr:row>259</xdr:row>
      <xdr:rowOff>85725</xdr:rowOff>
    </xdr:to>
    <xdr:grpSp>
      <xdr:nvGrpSpPr>
        <xdr:cNvPr id="2" name="グループ化 1"/>
        <xdr:cNvGrpSpPr/>
      </xdr:nvGrpSpPr>
      <xdr:grpSpPr>
        <a:xfrm>
          <a:off x="8210551" y="39138224"/>
          <a:ext cx="6162674" cy="2886076"/>
          <a:chOff x="10182226" y="36499799"/>
          <a:chExt cx="6162674" cy="2886076"/>
        </a:xfrm>
      </xdr:grpSpPr>
      <xdr:sp macro="" textlink="">
        <xdr:nvSpPr>
          <xdr:cNvPr id="135" name="Oval 50"/>
          <xdr:cNvSpPr>
            <a:spLocks noChangeArrowheads="1"/>
          </xdr:cNvSpPr>
        </xdr:nvSpPr>
        <xdr:spPr bwMode="auto">
          <a:xfrm>
            <a:off x="13348505" y="36861750"/>
            <a:ext cx="367495" cy="2276475"/>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7" name="Line 53"/>
          <xdr:cNvSpPr>
            <a:spLocks noChangeShapeType="1"/>
          </xdr:cNvSpPr>
        </xdr:nvSpPr>
        <xdr:spPr bwMode="auto">
          <a:xfrm flipV="1">
            <a:off x="10944226" y="37328474"/>
            <a:ext cx="1562100" cy="676275"/>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39" name="Text 59"/>
          <xdr:cNvSpPr txBox="1">
            <a:spLocks noChangeArrowheads="1"/>
          </xdr:cNvSpPr>
        </xdr:nvSpPr>
        <xdr:spPr bwMode="auto">
          <a:xfrm>
            <a:off x="15784278" y="37899975"/>
            <a:ext cx="477577"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xdr:txBody>
      </xdr:sp>
      <xdr:sp macro="" textlink="" fLocksText="0">
        <xdr:nvSpPr>
          <xdr:cNvPr id="140" name="Text 64"/>
          <xdr:cNvSpPr txBox="1">
            <a:spLocks noChangeArrowheads="1"/>
          </xdr:cNvSpPr>
        </xdr:nvSpPr>
        <xdr:spPr bwMode="auto">
          <a:xfrm>
            <a:off x="12080645" y="37995225"/>
            <a:ext cx="68771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(0,0)</a:t>
            </a:r>
          </a:p>
        </xdr:txBody>
      </xdr:sp>
      <xdr:sp macro="" textlink="">
        <xdr:nvSpPr>
          <xdr:cNvPr id="142" name="円/楕円 141"/>
          <xdr:cNvSpPr/>
        </xdr:nvSpPr>
        <xdr:spPr bwMode="auto">
          <a:xfrm>
            <a:off x="15331774" y="37947600"/>
            <a:ext cx="105067"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fLocksText="0">
        <xdr:nvSpPr>
          <xdr:cNvPr id="143" name="Text 63"/>
          <xdr:cNvSpPr txBox="1">
            <a:spLocks noChangeArrowheads="1"/>
          </xdr:cNvSpPr>
        </xdr:nvSpPr>
        <xdr:spPr bwMode="auto">
          <a:xfrm>
            <a:off x="14249400" y="36547425"/>
            <a:ext cx="1762126" cy="4381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m2=m4=m6=0</a:t>
            </a:r>
            <a:r>
              <a:rPr lang="ja-JP" altLang="en-US" sz="1200" b="0" i="0" u="none" strike="noStrike" baseline="0">
                <a:solidFill>
                  <a:sysClr val="windowText" lastClr="000000"/>
                </a:solidFill>
                <a:latin typeface="Times New Roman"/>
                <a:cs typeface="Times New Roman"/>
              </a:rPr>
              <a:t> として設計</a:t>
            </a:r>
          </a:p>
          <a:p>
            <a:pPr algn="l" rtl="0">
              <a:defRPr sz="1000"/>
            </a:pPr>
            <a:r>
              <a:rPr lang="ja-JP" altLang="en-US" sz="1200" b="0" i="0" u="none" strike="noStrike" baseline="0">
                <a:solidFill>
                  <a:sysClr val="windowText" lastClr="000000"/>
                </a:solidFill>
                <a:latin typeface="Times New Roman"/>
                <a:cs typeface="Times New Roman"/>
              </a:rPr>
              <a:t>このとき</a:t>
            </a:r>
            <a:r>
              <a:rPr lang="en-US" altLang="ja-JP" sz="1200" b="0" i="0" u="none" strike="noStrike" baseline="0">
                <a:solidFill>
                  <a:sysClr val="windowText" lastClr="000000"/>
                </a:solidFill>
                <a:latin typeface="Times New Roman"/>
                <a:cs typeface="Times New Roman"/>
              </a:rPr>
              <a:t>Lz6sacc=L1</a:t>
            </a:r>
            <a:endParaRPr lang="ja-JP" altLang="en-US" sz="1200" b="0" i="0" u="none" strike="noStrike" baseline="0">
              <a:solidFill>
                <a:srgbClr val="000000"/>
              </a:solidFill>
              <a:latin typeface="Times New Roman"/>
              <a:cs typeface="Times New Roman"/>
            </a:endParaRPr>
          </a:p>
        </xdr:txBody>
      </xdr:sp>
      <xdr:sp macro="" textlink="">
        <xdr:nvSpPr>
          <xdr:cNvPr id="144" name="テキスト ボックス 143"/>
          <xdr:cNvSpPr txBox="1"/>
        </xdr:nvSpPr>
        <xdr:spPr>
          <a:xfrm>
            <a:off x="12044057" y="37509450"/>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n1</a:t>
            </a:r>
            <a:endParaRPr kumimoji="1" lang="ja-JP" altLang="en-US" sz="1100"/>
          </a:p>
        </xdr:txBody>
      </xdr:sp>
      <xdr:sp macro="" textlink="">
        <xdr:nvSpPr>
          <xdr:cNvPr id="145" name="テキスト ボックス 144"/>
          <xdr:cNvSpPr txBox="1"/>
        </xdr:nvSpPr>
        <xdr:spPr>
          <a:xfrm>
            <a:off x="13266892" y="37499925"/>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n5</a:t>
            </a:r>
            <a:endParaRPr kumimoji="1" lang="ja-JP" altLang="en-US" sz="1100"/>
          </a:p>
        </xdr:txBody>
      </xdr:sp>
      <xdr:sp macro="" textlink="" fLocksText="0">
        <xdr:nvSpPr>
          <xdr:cNvPr id="146" name="Text 63"/>
          <xdr:cNvSpPr txBox="1">
            <a:spLocks noChangeArrowheads="1"/>
          </xdr:cNvSpPr>
        </xdr:nvSpPr>
        <xdr:spPr bwMode="auto">
          <a:xfrm>
            <a:off x="11563350" y="38823900"/>
            <a:ext cx="238125"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a:t>
            </a:r>
            <a:r>
              <a:rPr lang="en-US" altLang="ja-JP" sz="1200" b="0" i="0" u="none" strike="noStrike" baseline="0">
                <a:solidFill>
                  <a:srgbClr val="000000"/>
                </a:solidFill>
                <a:latin typeface="Times New Roman"/>
                <a:cs typeface="Times New Roman"/>
              </a:rPr>
              <a:t>1</a:t>
            </a: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147" name="Text 63"/>
          <xdr:cNvSpPr txBox="1">
            <a:spLocks noChangeArrowheads="1"/>
          </xdr:cNvSpPr>
        </xdr:nvSpPr>
        <xdr:spPr bwMode="auto">
          <a:xfrm>
            <a:off x="14639925" y="38833426"/>
            <a:ext cx="5524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Lz6sacc</a:t>
            </a:r>
          </a:p>
          <a:p>
            <a:pPr algn="l" rtl="0">
              <a:defRPr sz="1000"/>
            </a:pPr>
            <a:endParaRPr lang="ja-JP" altLang="en-US" sz="1200" b="0" i="0" u="none" strike="noStrike" baseline="0">
              <a:solidFill>
                <a:srgbClr val="000000"/>
              </a:solidFill>
              <a:latin typeface="Times New Roman"/>
              <a:cs typeface="Times New Roman"/>
            </a:endParaRPr>
          </a:p>
        </xdr:txBody>
      </xdr:sp>
      <xdr:sp macro="" textlink="">
        <xdr:nvSpPr>
          <xdr:cNvPr id="148" name="Line 49"/>
          <xdr:cNvSpPr>
            <a:spLocks noChangeShapeType="1"/>
          </xdr:cNvSpPr>
        </xdr:nvSpPr>
        <xdr:spPr bwMode="auto">
          <a:xfrm>
            <a:off x="14011274" y="37347526"/>
            <a:ext cx="1323975" cy="638174"/>
          </a:xfrm>
          <a:prstGeom prst="line">
            <a:avLst/>
          </a:prstGeom>
          <a:noFill/>
          <a:ln w="9360">
            <a:solidFill>
              <a:srgbClr val="FF0000"/>
            </a:solidFill>
            <a:round/>
            <a:headEnd/>
            <a:tailEnd type="triangl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xnSp macro="">
        <xdr:nvCxnSpPr>
          <xdr:cNvPr id="149" name="直線コネクタ 148"/>
          <xdr:cNvCxnSpPr/>
        </xdr:nvCxnSpPr>
        <xdr:spPr bwMode="auto">
          <a:xfrm>
            <a:off x="15392400" y="38004750"/>
            <a:ext cx="0" cy="11049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50" name="Line 48"/>
          <xdr:cNvSpPr>
            <a:spLocks noChangeShapeType="1"/>
          </xdr:cNvSpPr>
        </xdr:nvSpPr>
        <xdr:spPr bwMode="auto">
          <a:xfrm>
            <a:off x="14068425" y="38004751"/>
            <a:ext cx="0" cy="1123950"/>
          </a:xfrm>
          <a:prstGeom prst="line">
            <a:avLst/>
          </a:prstGeom>
          <a:noFill/>
          <a:ln w="9360">
            <a:solidFill>
              <a:schemeClr val="bg1">
                <a:lumMod val="50000"/>
              </a:schemeClr>
            </a:solidFill>
            <a:round/>
            <a:headEnd type="non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1" name="Line 78"/>
          <xdr:cNvSpPr>
            <a:spLocks noChangeShapeType="1"/>
          </xdr:cNvSpPr>
        </xdr:nvSpPr>
        <xdr:spPr bwMode="auto">
          <a:xfrm flipV="1">
            <a:off x="14097000" y="39023925"/>
            <a:ext cx="1285875"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2" name="Line 53"/>
          <xdr:cNvSpPr>
            <a:spLocks noChangeShapeType="1"/>
          </xdr:cNvSpPr>
        </xdr:nvSpPr>
        <xdr:spPr bwMode="auto">
          <a:xfrm>
            <a:off x="13392150" y="37299901"/>
            <a:ext cx="171450" cy="28574"/>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テキスト ボックス 152"/>
          <xdr:cNvSpPr txBox="1"/>
        </xdr:nvSpPr>
        <xdr:spPr>
          <a:xfrm>
            <a:off x="14144625" y="37499925"/>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n7</a:t>
            </a:r>
            <a:endParaRPr kumimoji="1" lang="ja-JP" altLang="en-US" sz="1100"/>
          </a:p>
        </xdr:txBody>
      </xdr:sp>
      <xdr:sp macro="" textlink="">
        <xdr:nvSpPr>
          <xdr:cNvPr id="154" name="Oval 50"/>
          <xdr:cNvSpPr>
            <a:spLocks noChangeArrowheads="1"/>
          </xdr:cNvSpPr>
        </xdr:nvSpPr>
        <xdr:spPr bwMode="auto">
          <a:xfrm>
            <a:off x="13487400" y="36985575"/>
            <a:ext cx="581025" cy="2028824"/>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5" name="Rectangle 52"/>
          <xdr:cNvSpPr>
            <a:spLocks noChangeArrowheads="1"/>
          </xdr:cNvSpPr>
        </xdr:nvSpPr>
        <xdr:spPr bwMode="auto">
          <a:xfrm>
            <a:off x="13315949" y="36604575"/>
            <a:ext cx="771525" cy="571500"/>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Rectangle 52"/>
          <xdr:cNvSpPr>
            <a:spLocks noChangeArrowheads="1"/>
          </xdr:cNvSpPr>
        </xdr:nvSpPr>
        <xdr:spPr bwMode="auto">
          <a:xfrm>
            <a:off x="13334999" y="38795325"/>
            <a:ext cx="723901" cy="571500"/>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7" name="Rectangle 52"/>
          <xdr:cNvSpPr>
            <a:spLocks noChangeArrowheads="1"/>
          </xdr:cNvSpPr>
        </xdr:nvSpPr>
        <xdr:spPr bwMode="auto">
          <a:xfrm>
            <a:off x="13639800" y="37118925"/>
            <a:ext cx="219075" cy="1733550"/>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9" name="Line 53"/>
          <xdr:cNvSpPr>
            <a:spLocks noChangeShapeType="1"/>
          </xdr:cNvSpPr>
        </xdr:nvSpPr>
        <xdr:spPr bwMode="auto">
          <a:xfrm>
            <a:off x="13563601" y="37338000"/>
            <a:ext cx="438149" cy="0"/>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0" name="Line 48"/>
          <xdr:cNvSpPr>
            <a:spLocks noChangeShapeType="1"/>
          </xdr:cNvSpPr>
        </xdr:nvSpPr>
        <xdr:spPr bwMode="auto">
          <a:xfrm>
            <a:off x="13344525" y="38014275"/>
            <a:ext cx="0" cy="1085850"/>
          </a:xfrm>
          <a:prstGeom prst="line">
            <a:avLst/>
          </a:prstGeom>
          <a:noFill/>
          <a:ln w="9360">
            <a:solidFill>
              <a:srgbClr val="808080"/>
            </a:solidFill>
            <a:round/>
            <a:headEnd type="non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1" name="Line 48"/>
          <xdr:cNvSpPr>
            <a:spLocks noChangeShapeType="1"/>
          </xdr:cNvSpPr>
        </xdr:nvSpPr>
        <xdr:spPr bwMode="auto">
          <a:xfrm>
            <a:off x="13496925" y="37995224"/>
            <a:ext cx="0" cy="1123951"/>
          </a:xfrm>
          <a:prstGeom prst="line">
            <a:avLst/>
          </a:prstGeom>
          <a:noFill/>
          <a:ln w="9360">
            <a:solidFill>
              <a:schemeClr val="bg1">
                <a:lumMod val="50000"/>
              </a:schemeClr>
            </a:solidFill>
            <a:round/>
            <a:headEnd type="non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2" name="Line 78"/>
          <xdr:cNvSpPr>
            <a:spLocks noChangeShapeType="1"/>
          </xdr:cNvSpPr>
        </xdr:nvSpPr>
        <xdr:spPr bwMode="auto">
          <a:xfrm flipV="1">
            <a:off x="13344525" y="39023925"/>
            <a:ext cx="161925"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63" name="Text 63"/>
          <xdr:cNvSpPr txBox="1">
            <a:spLocks noChangeArrowheads="1"/>
          </xdr:cNvSpPr>
        </xdr:nvSpPr>
        <xdr:spPr bwMode="auto">
          <a:xfrm>
            <a:off x="13335001" y="38823900"/>
            <a:ext cx="266700"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L5</a:t>
            </a:r>
            <a:endParaRPr lang="ja-JP" altLang="en-US" sz="1200" b="0" i="0" u="none" strike="noStrike" baseline="0">
              <a:solidFill>
                <a:srgbClr val="000000"/>
              </a:solidFill>
              <a:latin typeface="Times New Roman"/>
              <a:cs typeface="Times New Roman"/>
            </a:endParaRPr>
          </a:p>
        </xdr:txBody>
      </xdr:sp>
      <xdr:sp macro="" textlink="">
        <xdr:nvSpPr>
          <xdr:cNvPr id="164" name="Line 78"/>
          <xdr:cNvSpPr>
            <a:spLocks noChangeShapeType="1"/>
          </xdr:cNvSpPr>
        </xdr:nvSpPr>
        <xdr:spPr bwMode="auto">
          <a:xfrm flipV="1">
            <a:off x="13506451" y="39023925"/>
            <a:ext cx="571500"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65" name="Text 63"/>
          <xdr:cNvSpPr txBox="1">
            <a:spLocks noChangeArrowheads="1"/>
          </xdr:cNvSpPr>
        </xdr:nvSpPr>
        <xdr:spPr bwMode="auto">
          <a:xfrm>
            <a:off x="13649325" y="38823900"/>
            <a:ext cx="26670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L6</a:t>
            </a:r>
            <a:endParaRPr lang="ja-JP" altLang="en-US" sz="1200" b="0" i="0" u="none" strike="noStrike" baseline="0">
              <a:solidFill>
                <a:srgbClr val="000000"/>
              </a:solidFill>
              <a:latin typeface="Times New Roman"/>
              <a:cs typeface="Times New Roman"/>
            </a:endParaRPr>
          </a:p>
        </xdr:txBody>
      </xdr:sp>
      <xdr:sp macro="" textlink="">
        <xdr:nvSpPr>
          <xdr:cNvPr id="166" name="テキスト ボックス 165"/>
          <xdr:cNvSpPr txBox="1"/>
        </xdr:nvSpPr>
        <xdr:spPr>
          <a:xfrm>
            <a:off x="13582650" y="37509450"/>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n6</a:t>
            </a:r>
            <a:endParaRPr kumimoji="1" lang="ja-JP" altLang="en-US" sz="1100"/>
          </a:p>
        </xdr:txBody>
      </xdr:sp>
      <xdr:sp macro="" textlink="" fLocksText="0">
        <xdr:nvSpPr>
          <xdr:cNvPr id="167" name="Text 58"/>
          <xdr:cNvSpPr txBox="1">
            <a:spLocks noChangeArrowheads="1"/>
          </xdr:cNvSpPr>
        </xdr:nvSpPr>
        <xdr:spPr bwMode="auto">
          <a:xfrm flipH="1">
            <a:off x="12392024" y="36499799"/>
            <a:ext cx="200025" cy="2190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a:t>
            </a:r>
          </a:p>
        </xdr:txBody>
      </xdr:sp>
      <xdr:sp macro="" textlink="">
        <xdr:nvSpPr>
          <xdr:cNvPr id="169" name="円/楕円 168"/>
          <xdr:cNvSpPr/>
        </xdr:nvSpPr>
        <xdr:spPr bwMode="auto">
          <a:xfrm>
            <a:off x="10401300" y="37957125"/>
            <a:ext cx="105067"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xnSp macro="">
        <xdr:nvCxnSpPr>
          <xdr:cNvPr id="171" name="直線コネクタ 170"/>
          <xdr:cNvCxnSpPr/>
        </xdr:nvCxnSpPr>
        <xdr:spPr bwMode="auto">
          <a:xfrm>
            <a:off x="10448925" y="38004750"/>
            <a:ext cx="0" cy="12668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172" name="Text 63"/>
          <xdr:cNvSpPr txBox="1">
            <a:spLocks noChangeArrowheads="1"/>
          </xdr:cNvSpPr>
        </xdr:nvSpPr>
        <xdr:spPr bwMode="auto">
          <a:xfrm>
            <a:off x="10687050" y="38976300"/>
            <a:ext cx="329263"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Lza</a:t>
            </a: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173" name="Text 63"/>
          <xdr:cNvSpPr txBox="1">
            <a:spLocks noChangeArrowheads="1"/>
          </xdr:cNvSpPr>
        </xdr:nvSpPr>
        <xdr:spPr bwMode="auto">
          <a:xfrm>
            <a:off x="14230350" y="37080824"/>
            <a:ext cx="2114550" cy="23812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(n1=n4=n7=1, n2=n6&gt;n3=n5)</a:t>
            </a:r>
          </a:p>
          <a:p>
            <a:pPr algn="l" rtl="0">
              <a:defRPr sz="1000"/>
            </a:pPr>
            <a:endParaRPr lang="ja-JP" altLang="en-US" sz="1200" b="0" i="0" u="none" strike="noStrike" baseline="0">
              <a:solidFill>
                <a:srgbClr val="000000"/>
              </a:solidFill>
              <a:latin typeface="Times New Roman"/>
              <a:cs typeface="Times New Roman"/>
            </a:endParaRPr>
          </a:p>
        </xdr:txBody>
      </xdr:sp>
      <xdr:sp macro="" textlink="">
        <xdr:nvSpPr>
          <xdr:cNvPr id="175" name="Oval 50"/>
          <xdr:cNvSpPr>
            <a:spLocks noChangeArrowheads="1"/>
          </xdr:cNvSpPr>
        </xdr:nvSpPr>
        <xdr:spPr bwMode="auto">
          <a:xfrm rot="10800000">
            <a:off x="12794755" y="36852225"/>
            <a:ext cx="367495" cy="2276475"/>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76" name="Line 53"/>
          <xdr:cNvSpPr>
            <a:spLocks noChangeShapeType="1"/>
          </xdr:cNvSpPr>
        </xdr:nvSpPr>
        <xdr:spPr bwMode="auto">
          <a:xfrm rot="10800000">
            <a:off x="13147175" y="37290373"/>
            <a:ext cx="235449" cy="2"/>
          </a:xfrm>
          <a:prstGeom prst="line">
            <a:avLst/>
          </a:prstGeom>
          <a:noFill/>
          <a:ln w="9360">
            <a:solidFill>
              <a:srgbClr val="FF0000"/>
            </a:solidFill>
            <a:round/>
            <a:headEnd type="triangle"/>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0" name="円/楕円 179"/>
          <xdr:cNvSpPr/>
        </xdr:nvSpPr>
        <xdr:spPr bwMode="auto">
          <a:xfrm rot="10800000">
            <a:off x="10921514" y="37947600"/>
            <a:ext cx="105067" cy="104775"/>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xnSp macro="">
        <xdr:nvCxnSpPr>
          <xdr:cNvPr id="187" name="直線コネクタ 186"/>
          <xdr:cNvCxnSpPr/>
        </xdr:nvCxnSpPr>
        <xdr:spPr bwMode="auto">
          <a:xfrm rot="10800000">
            <a:off x="10985005" y="38023800"/>
            <a:ext cx="0" cy="11049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89" name="Line 78"/>
          <xdr:cNvSpPr>
            <a:spLocks noChangeShapeType="1"/>
          </xdr:cNvSpPr>
        </xdr:nvSpPr>
        <xdr:spPr bwMode="auto">
          <a:xfrm rot="10800000">
            <a:off x="10991850" y="39014400"/>
            <a:ext cx="1431430" cy="9525"/>
          </a:xfrm>
          <a:prstGeom prst="line">
            <a:avLst/>
          </a:prstGeom>
          <a:noFill/>
          <a:ln w="9360">
            <a:solidFill>
              <a:srgbClr val="808080"/>
            </a:solidFill>
            <a:round/>
            <a:headEnd type="triangle"/>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0" name="Line 53"/>
          <xdr:cNvSpPr>
            <a:spLocks noChangeShapeType="1"/>
          </xdr:cNvSpPr>
        </xdr:nvSpPr>
        <xdr:spPr bwMode="auto">
          <a:xfrm rot="10800000" flipV="1">
            <a:off x="12947153" y="37290375"/>
            <a:ext cx="187821" cy="47625"/>
          </a:xfrm>
          <a:prstGeom prst="line">
            <a:avLst/>
          </a:prstGeom>
          <a:noFill/>
          <a:ln w="9360">
            <a:solidFill>
              <a:srgbClr val="FF0000"/>
            </a:solidFill>
            <a:round/>
            <a:headEnd type="triangle"/>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1" name="テキスト ボックス 190"/>
          <xdr:cNvSpPr txBox="1"/>
        </xdr:nvSpPr>
        <xdr:spPr>
          <a:xfrm>
            <a:off x="13089048" y="37509450"/>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n4</a:t>
            </a:r>
            <a:endParaRPr kumimoji="1" lang="ja-JP" altLang="en-US" sz="1100"/>
          </a:p>
        </xdr:txBody>
      </xdr:sp>
      <xdr:sp macro="" textlink="">
        <xdr:nvSpPr>
          <xdr:cNvPr id="192" name="Oval 50"/>
          <xdr:cNvSpPr>
            <a:spLocks noChangeArrowheads="1"/>
          </xdr:cNvSpPr>
        </xdr:nvSpPr>
        <xdr:spPr bwMode="auto">
          <a:xfrm rot="10800000">
            <a:off x="12442330" y="36976051"/>
            <a:ext cx="581025" cy="2028824"/>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Rectangle 52"/>
          <xdr:cNvSpPr>
            <a:spLocks noChangeArrowheads="1"/>
          </xdr:cNvSpPr>
        </xdr:nvSpPr>
        <xdr:spPr bwMode="auto">
          <a:xfrm rot="10800000">
            <a:off x="12423281" y="38814375"/>
            <a:ext cx="771525" cy="571500"/>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4" name="Rectangle 52"/>
          <xdr:cNvSpPr>
            <a:spLocks noChangeArrowheads="1"/>
          </xdr:cNvSpPr>
        </xdr:nvSpPr>
        <xdr:spPr bwMode="auto">
          <a:xfrm rot="10800000">
            <a:off x="12451855" y="36604575"/>
            <a:ext cx="723901" cy="571500"/>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5" name="Rectangle 52"/>
          <xdr:cNvSpPr>
            <a:spLocks noChangeArrowheads="1"/>
          </xdr:cNvSpPr>
        </xdr:nvSpPr>
        <xdr:spPr bwMode="auto">
          <a:xfrm rot="10800000">
            <a:off x="12651880" y="37137975"/>
            <a:ext cx="219075" cy="1733550"/>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7" name="Line 53"/>
          <xdr:cNvSpPr>
            <a:spLocks noChangeShapeType="1"/>
          </xdr:cNvSpPr>
        </xdr:nvSpPr>
        <xdr:spPr bwMode="auto">
          <a:xfrm rot="10800000">
            <a:off x="12528055" y="37338000"/>
            <a:ext cx="438149" cy="0"/>
          </a:xfrm>
          <a:prstGeom prst="line">
            <a:avLst/>
          </a:prstGeom>
          <a:noFill/>
          <a:ln w="9360">
            <a:solidFill>
              <a:srgbClr val="FF0000"/>
            </a:solidFill>
            <a:round/>
            <a:headEnd type="triangle"/>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8" name="Line 48"/>
          <xdr:cNvSpPr>
            <a:spLocks noChangeShapeType="1"/>
          </xdr:cNvSpPr>
        </xdr:nvSpPr>
        <xdr:spPr bwMode="auto">
          <a:xfrm rot="10800000">
            <a:off x="13173075" y="38014274"/>
            <a:ext cx="2679" cy="1066799"/>
          </a:xfrm>
          <a:prstGeom prst="line">
            <a:avLst/>
          </a:prstGeom>
          <a:noFill/>
          <a:ln w="9360">
            <a:solidFill>
              <a:srgbClr val="808080"/>
            </a:solidFill>
            <a:round/>
            <a:headEnd type="non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9" name="Line 48"/>
          <xdr:cNvSpPr>
            <a:spLocks noChangeShapeType="1"/>
          </xdr:cNvSpPr>
        </xdr:nvSpPr>
        <xdr:spPr bwMode="auto">
          <a:xfrm rot="10800000" flipH="1">
            <a:off x="13020675" y="38014274"/>
            <a:ext cx="2680" cy="1285875"/>
          </a:xfrm>
          <a:prstGeom prst="line">
            <a:avLst/>
          </a:prstGeom>
          <a:noFill/>
          <a:ln w="9360">
            <a:solidFill>
              <a:schemeClr val="bg1">
                <a:lumMod val="50000"/>
              </a:schemeClr>
            </a:solidFill>
            <a:round/>
            <a:headEnd type="non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0" name="Line 78"/>
          <xdr:cNvSpPr>
            <a:spLocks noChangeShapeType="1"/>
          </xdr:cNvSpPr>
        </xdr:nvSpPr>
        <xdr:spPr bwMode="auto">
          <a:xfrm rot="10800000" flipV="1">
            <a:off x="13013830" y="39023925"/>
            <a:ext cx="161925" cy="0"/>
          </a:xfrm>
          <a:prstGeom prst="line">
            <a:avLst/>
          </a:prstGeom>
          <a:noFill/>
          <a:ln w="9360">
            <a:solidFill>
              <a:srgbClr val="808080"/>
            </a:solidFill>
            <a:round/>
            <a:headEnd type="triangle"/>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01" name="Text 63"/>
          <xdr:cNvSpPr txBox="1">
            <a:spLocks noChangeArrowheads="1"/>
          </xdr:cNvSpPr>
        </xdr:nvSpPr>
        <xdr:spPr bwMode="auto">
          <a:xfrm>
            <a:off x="12604254" y="38823900"/>
            <a:ext cx="266700"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L2</a:t>
            </a:r>
            <a:endParaRPr lang="ja-JP" altLang="en-US" sz="1200" b="0" i="0" u="none" strike="noStrike" baseline="0">
              <a:solidFill>
                <a:srgbClr val="000000"/>
              </a:solidFill>
              <a:latin typeface="Times New Roman"/>
              <a:cs typeface="Times New Roman"/>
            </a:endParaRPr>
          </a:p>
        </xdr:txBody>
      </xdr:sp>
      <xdr:sp macro="" textlink="">
        <xdr:nvSpPr>
          <xdr:cNvPr id="202" name="Line 78"/>
          <xdr:cNvSpPr>
            <a:spLocks noChangeShapeType="1"/>
          </xdr:cNvSpPr>
        </xdr:nvSpPr>
        <xdr:spPr bwMode="auto">
          <a:xfrm rot="10800000" flipV="1">
            <a:off x="12451854" y="39023925"/>
            <a:ext cx="571500" cy="0"/>
          </a:xfrm>
          <a:prstGeom prst="line">
            <a:avLst/>
          </a:prstGeom>
          <a:noFill/>
          <a:ln w="9360">
            <a:solidFill>
              <a:srgbClr val="808080"/>
            </a:solidFill>
            <a:round/>
            <a:headEnd type="triangle"/>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03" name="Text 63"/>
          <xdr:cNvSpPr txBox="1">
            <a:spLocks noChangeArrowheads="1"/>
          </xdr:cNvSpPr>
        </xdr:nvSpPr>
        <xdr:spPr bwMode="auto">
          <a:xfrm>
            <a:off x="13013830" y="38823900"/>
            <a:ext cx="266700" cy="161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L3</a:t>
            </a:r>
            <a:endParaRPr lang="ja-JP" altLang="en-US" sz="1200" b="0" i="0" u="none" strike="noStrike" baseline="0">
              <a:solidFill>
                <a:srgbClr val="000000"/>
              </a:solidFill>
              <a:latin typeface="Times New Roman"/>
              <a:cs typeface="Times New Roman"/>
            </a:endParaRPr>
          </a:p>
        </xdr:txBody>
      </xdr:sp>
      <xdr:sp macro="" textlink="">
        <xdr:nvSpPr>
          <xdr:cNvPr id="204" name="テキスト ボックス 203"/>
          <xdr:cNvSpPr txBox="1"/>
        </xdr:nvSpPr>
        <xdr:spPr>
          <a:xfrm>
            <a:off x="12917598" y="37509450"/>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n3</a:t>
            </a:r>
            <a:endParaRPr kumimoji="1" lang="ja-JP" altLang="en-US" sz="1100"/>
          </a:p>
        </xdr:txBody>
      </xdr:sp>
      <xdr:sp macro="" textlink="" fLocksText="0">
        <xdr:nvSpPr>
          <xdr:cNvPr id="210" name="Text 63"/>
          <xdr:cNvSpPr txBox="1">
            <a:spLocks noChangeArrowheads="1"/>
          </xdr:cNvSpPr>
        </xdr:nvSpPr>
        <xdr:spPr bwMode="auto">
          <a:xfrm>
            <a:off x="13170342" y="38823900"/>
            <a:ext cx="329263"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L4</a:t>
            </a:r>
          </a:p>
          <a:p>
            <a:pPr algn="l" rtl="0">
              <a:defRPr sz="1000"/>
            </a:pPr>
            <a:endParaRPr lang="ja-JP" altLang="en-US" sz="1200" b="0" i="0" u="none" strike="noStrike" baseline="0">
              <a:solidFill>
                <a:srgbClr val="000000"/>
              </a:solidFill>
              <a:latin typeface="Times New Roman"/>
              <a:cs typeface="Times New Roman"/>
            </a:endParaRPr>
          </a:p>
        </xdr:txBody>
      </xdr:sp>
      <xdr:sp macro="" textlink="">
        <xdr:nvSpPr>
          <xdr:cNvPr id="158" name="Line 54"/>
          <xdr:cNvSpPr>
            <a:spLocks noChangeShapeType="1"/>
          </xdr:cNvSpPr>
        </xdr:nvSpPr>
        <xdr:spPr bwMode="auto">
          <a:xfrm>
            <a:off x="10182226" y="38004750"/>
            <a:ext cx="5581649"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8" name="Line 48"/>
          <xdr:cNvSpPr>
            <a:spLocks noChangeShapeType="1"/>
          </xdr:cNvSpPr>
        </xdr:nvSpPr>
        <xdr:spPr bwMode="auto">
          <a:xfrm rot="10800000">
            <a:off x="12439649" y="36785550"/>
            <a:ext cx="2679" cy="2362198"/>
          </a:xfrm>
          <a:prstGeom prst="line">
            <a:avLst/>
          </a:prstGeom>
          <a:noFill/>
          <a:ln w="9360">
            <a:solidFill>
              <a:schemeClr val="bg1">
                <a:lumMod val="50000"/>
              </a:schemeClr>
            </a:solidFill>
            <a:round/>
            <a:headEnd type="none" w="med" len="med"/>
            <a:tailEnd type="triangl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3" name="テキスト ボックス 182"/>
          <xdr:cNvSpPr txBox="1"/>
        </xdr:nvSpPr>
        <xdr:spPr>
          <a:xfrm>
            <a:off x="12576131" y="37509450"/>
            <a:ext cx="3534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n2</a:t>
            </a:r>
            <a:endParaRPr kumimoji="1" lang="ja-JP" altLang="en-US" sz="1100"/>
          </a:p>
        </xdr:txBody>
      </xdr:sp>
      <xdr:sp macro="" textlink="">
        <xdr:nvSpPr>
          <xdr:cNvPr id="170" name="Line 78"/>
          <xdr:cNvSpPr>
            <a:spLocks noChangeShapeType="1"/>
          </xdr:cNvSpPr>
        </xdr:nvSpPr>
        <xdr:spPr bwMode="auto">
          <a:xfrm flipV="1">
            <a:off x="10458450" y="39195375"/>
            <a:ext cx="2562226" cy="0"/>
          </a:xfrm>
          <a:prstGeom prst="line">
            <a:avLst/>
          </a:prstGeom>
          <a:noFill/>
          <a:ln w="9360">
            <a:solidFill>
              <a:srgbClr val="808080"/>
            </a:solidFill>
            <a:round/>
            <a:headEnd type="triangle"/>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0" name="Line 78"/>
          <xdr:cNvSpPr>
            <a:spLocks noChangeShapeType="1"/>
          </xdr:cNvSpPr>
        </xdr:nvSpPr>
        <xdr:spPr bwMode="auto">
          <a:xfrm rot="10800000" flipV="1">
            <a:off x="13182600" y="39023925"/>
            <a:ext cx="161925" cy="0"/>
          </a:xfrm>
          <a:prstGeom prst="line">
            <a:avLst/>
          </a:prstGeom>
          <a:noFill/>
          <a:ln w="9360">
            <a:solidFill>
              <a:srgbClr val="808080"/>
            </a:solidFill>
            <a:round/>
            <a:headEnd type="triangle"/>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8" name="Line 49"/>
          <xdr:cNvSpPr>
            <a:spLocks noChangeShapeType="1"/>
          </xdr:cNvSpPr>
        </xdr:nvSpPr>
        <xdr:spPr bwMode="auto">
          <a:xfrm flipH="1">
            <a:off x="10496549" y="37347523"/>
            <a:ext cx="2447923" cy="619127"/>
          </a:xfrm>
          <a:prstGeom prst="line">
            <a:avLst/>
          </a:prstGeom>
          <a:noFill/>
          <a:ln w="9360">
            <a:solidFill>
              <a:srgbClr val="FF0000"/>
            </a:solidFill>
            <a:prstDash val="dash"/>
            <a:round/>
            <a:headEnd/>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257175</xdr:colOff>
      <xdr:row>160</xdr:row>
      <xdr:rowOff>104774</xdr:rowOff>
    </xdr:from>
    <xdr:to>
      <xdr:col>15</xdr:col>
      <xdr:colOff>571500</xdr:colOff>
      <xdr:row>235</xdr:row>
      <xdr:rowOff>85725</xdr:rowOff>
    </xdr:to>
    <xdr:grpSp>
      <xdr:nvGrpSpPr>
        <xdr:cNvPr id="2" name="グループ化 1"/>
        <xdr:cNvGrpSpPr/>
      </xdr:nvGrpSpPr>
      <xdr:grpSpPr>
        <a:xfrm>
          <a:off x="10191750" y="26012774"/>
          <a:ext cx="1171575" cy="12125326"/>
          <a:chOff x="11649075" y="26012774"/>
          <a:chExt cx="1171575" cy="11287126"/>
        </a:xfrm>
      </xdr:grpSpPr>
      <xdr:sp macro="" textlink="">
        <xdr:nvSpPr>
          <xdr:cNvPr id="200" name="Line 48"/>
          <xdr:cNvSpPr>
            <a:spLocks noChangeShapeType="1"/>
          </xdr:cNvSpPr>
        </xdr:nvSpPr>
        <xdr:spPr bwMode="auto">
          <a:xfrm>
            <a:off x="11649075" y="37299900"/>
            <a:ext cx="1171575" cy="0"/>
          </a:xfrm>
          <a:prstGeom prst="line">
            <a:avLst/>
          </a:prstGeom>
          <a:noFill/>
          <a:ln w="360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1" name="Line 49"/>
          <xdr:cNvSpPr>
            <a:spLocks noChangeShapeType="1"/>
          </xdr:cNvSpPr>
        </xdr:nvSpPr>
        <xdr:spPr bwMode="auto">
          <a:xfrm flipV="1">
            <a:off x="12801600" y="26012774"/>
            <a:ext cx="1" cy="11277601"/>
          </a:xfrm>
          <a:prstGeom prst="line">
            <a:avLst/>
          </a:prstGeom>
          <a:noFill/>
          <a:ln w="3600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2" name="Line 50"/>
          <xdr:cNvSpPr>
            <a:spLocks noChangeShapeType="1"/>
          </xdr:cNvSpPr>
        </xdr:nvSpPr>
        <xdr:spPr bwMode="auto">
          <a:xfrm flipH="1">
            <a:off x="11677649" y="26012774"/>
            <a:ext cx="1142999" cy="1"/>
          </a:xfrm>
          <a:prstGeom prst="line">
            <a:avLst/>
          </a:prstGeom>
          <a:noFill/>
          <a:ln w="3600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oneCellAnchor>
    <xdr:from>
      <xdr:col>10</xdr:col>
      <xdr:colOff>619125</xdr:colOff>
      <xdr:row>392</xdr:row>
      <xdr:rowOff>0</xdr:rowOff>
    </xdr:from>
    <xdr:ext cx="184731" cy="264560"/>
    <xdr:sp macro="" textlink="">
      <xdr:nvSpPr>
        <xdr:cNvPr id="27" name="テキスト ボックス 26"/>
        <xdr:cNvSpPr txBox="1"/>
      </xdr:nvSpPr>
      <xdr:spPr>
        <a:xfrm>
          <a:off x="8620125" y="5374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12</xdr:col>
      <xdr:colOff>209550</xdr:colOff>
      <xdr:row>462</xdr:row>
      <xdr:rowOff>85725</xdr:rowOff>
    </xdr:from>
    <xdr:to>
      <xdr:col>17</xdr:col>
      <xdr:colOff>19051</xdr:colOff>
      <xdr:row>483</xdr:row>
      <xdr:rowOff>66675</xdr:rowOff>
    </xdr:to>
    <xdr:grpSp>
      <xdr:nvGrpSpPr>
        <xdr:cNvPr id="95" name="グループ化 94"/>
        <xdr:cNvGrpSpPr/>
      </xdr:nvGrpSpPr>
      <xdr:grpSpPr>
        <a:xfrm>
          <a:off x="8429625" y="74895075"/>
          <a:ext cx="4095751" cy="3381375"/>
          <a:chOff x="10601325" y="64693800"/>
          <a:chExt cx="4095751" cy="3381375"/>
        </a:xfrm>
      </xdr:grpSpPr>
      <xdr:cxnSp macro="">
        <xdr:nvCxnSpPr>
          <xdr:cNvPr id="4" name="直線コネクタ 3"/>
          <xdr:cNvCxnSpPr/>
        </xdr:nvCxnSpPr>
        <xdr:spPr bwMode="auto">
          <a:xfrm>
            <a:off x="12287250" y="66389250"/>
            <a:ext cx="2162175"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 name="直線矢印コネクタ 5"/>
          <xdr:cNvCxnSpPr/>
        </xdr:nvCxnSpPr>
        <xdr:spPr bwMode="auto">
          <a:xfrm flipH="1">
            <a:off x="11277600" y="66379725"/>
            <a:ext cx="1009650" cy="952500"/>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9" name="直線コネクタ 8"/>
          <xdr:cNvCxnSpPr/>
        </xdr:nvCxnSpPr>
        <xdr:spPr bwMode="auto">
          <a:xfrm flipV="1">
            <a:off x="12277725" y="64998600"/>
            <a:ext cx="0" cy="1400176"/>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a:off x="12287250" y="65389125"/>
            <a:ext cx="14192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6" name="直線コネクタ 15"/>
          <xdr:cNvCxnSpPr/>
        </xdr:nvCxnSpPr>
        <xdr:spPr bwMode="auto">
          <a:xfrm>
            <a:off x="13706475" y="65389125"/>
            <a:ext cx="0" cy="10001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76" name="直線矢印コネクタ 175"/>
          <xdr:cNvCxnSpPr/>
        </xdr:nvCxnSpPr>
        <xdr:spPr bwMode="auto">
          <a:xfrm flipH="1">
            <a:off x="11534775" y="65379600"/>
            <a:ext cx="742950" cy="7048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79" name="直線コネクタ 178"/>
          <xdr:cNvCxnSpPr/>
        </xdr:nvCxnSpPr>
        <xdr:spPr bwMode="auto">
          <a:xfrm>
            <a:off x="11544300" y="66084450"/>
            <a:ext cx="14192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82" name="直線コネクタ 181"/>
          <xdr:cNvCxnSpPr/>
        </xdr:nvCxnSpPr>
        <xdr:spPr bwMode="auto">
          <a:xfrm>
            <a:off x="11553825" y="67084575"/>
            <a:ext cx="14192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83" name="直線矢印コネクタ 182"/>
          <xdr:cNvCxnSpPr/>
        </xdr:nvCxnSpPr>
        <xdr:spPr bwMode="auto">
          <a:xfrm flipH="1">
            <a:off x="12973050" y="65379600"/>
            <a:ext cx="742950" cy="7048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84" name="直線矢印コネクタ 183"/>
          <xdr:cNvCxnSpPr/>
        </xdr:nvCxnSpPr>
        <xdr:spPr bwMode="auto">
          <a:xfrm flipH="1">
            <a:off x="12973050" y="66379725"/>
            <a:ext cx="742950" cy="7048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9" name="直線コネクタ 18"/>
          <xdr:cNvCxnSpPr/>
        </xdr:nvCxnSpPr>
        <xdr:spPr bwMode="auto">
          <a:xfrm flipV="1">
            <a:off x="12287250" y="66093975"/>
            <a:ext cx="685800" cy="285751"/>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rgbClr val="FF0000"/>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1" name="直線コネクタ 20"/>
          <xdr:cNvCxnSpPr/>
        </xdr:nvCxnSpPr>
        <xdr:spPr bwMode="auto">
          <a:xfrm>
            <a:off x="12287250" y="66379725"/>
            <a:ext cx="685800" cy="7048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93" name="直線コネクタ 192"/>
          <xdr:cNvCxnSpPr/>
        </xdr:nvCxnSpPr>
        <xdr:spPr bwMode="auto">
          <a:xfrm>
            <a:off x="12973050" y="66084450"/>
            <a:ext cx="0" cy="10001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94" name="直線コネクタ 193"/>
          <xdr:cNvCxnSpPr/>
        </xdr:nvCxnSpPr>
        <xdr:spPr bwMode="auto">
          <a:xfrm>
            <a:off x="11534775" y="66084450"/>
            <a:ext cx="0" cy="10001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6" name="直線コネクタ 65"/>
          <xdr:cNvCxnSpPr/>
        </xdr:nvCxnSpPr>
        <xdr:spPr bwMode="auto">
          <a:xfrm flipV="1">
            <a:off x="12287250" y="65389125"/>
            <a:ext cx="1419225" cy="9906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tx1"/>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8" name="直線コネクタ 67"/>
          <xdr:cNvCxnSpPr/>
        </xdr:nvCxnSpPr>
        <xdr:spPr bwMode="auto">
          <a:xfrm flipH="1" flipV="1">
            <a:off x="12106275" y="65160525"/>
            <a:ext cx="171451" cy="1209675"/>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00FF"/>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70" name="直線コネクタ 69"/>
          <xdr:cNvCxnSpPr/>
        </xdr:nvCxnSpPr>
        <xdr:spPr bwMode="auto">
          <a:xfrm flipV="1">
            <a:off x="12287250" y="66113025"/>
            <a:ext cx="1943100" cy="2667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00FF"/>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09" name="直線矢印コネクタ 208"/>
          <xdr:cNvCxnSpPr/>
        </xdr:nvCxnSpPr>
        <xdr:spPr bwMode="auto">
          <a:xfrm flipH="1">
            <a:off x="11372850" y="66379725"/>
            <a:ext cx="923925" cy="857250"/>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rgbClr val="0000FF"/>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74" name="直線コネクタ 273"/>
          <xdr:cNvCxnSpPr/>
        </xdr:nvCxnSpPr>
        <xdr:spPr bwMode="auto">
          <a:xfrm flipV="1">
            <a:off x="11430000" y="66093975"/>
            <a:ext cx="1543050" cy="2095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88" name="直線コネクタ 287"/>
          <xdr:cNvCxnSpPr/>
        </xdr:nvCxnSpPr>
        <xdr:spPr bwMode="auto">
          <a:xfrm flipH="1" flipV="1">
            <a:off x="12973050" y="66103500"/>
            <a:ext cx="104775" cy="7715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89" name="直線コネクタ 288"/>
          <xdr:cNvCxnSpPr/>
        </xdr:nvCxnSpPr>
        <xdr:spPr bwMode="auto">
          <a:xfrm flipH="1" flipV="1">
            <a:off x="11430000" y="66303525"/>
            <a:ext cx="104775" cy="7715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90" name="直線コネクタ 289"/>
          <xdr:cNvCxnSpPr/>
        </xdr:nvCxnSpPr>
        <xdr:spPr bwMode="auto">
          <a:xfrm flipV="1">
            <a:off x="11534775" y="66875025"/>
            <a:ext cx="1543050" cy="2095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91" name="直線コネクタ 290"/>
          <xdr:cNvCxnSpPr/>
        </xdr:nvCxnSpPr>
        <xdr:spPr bwMode="auto">
          <a:xfrm flipV="1">
            <a:off x="12163425" y="65389125"/>
            <a:ext cx="1543050" cy="2095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92" name="直線矢印コネクタ 291"/>
          <xdr:cNvCxnSpPr/>
        </xdr:nvCxnSpPr>
        <xdr:spPr bwMode="auto">
          <a:xfrm flipH="1">
            <a:off x="12963525" y="65389125"/>
            <a:ext cx="742950" cy="7048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solid"/>
            <a:round/>
            <a:headEnd type="non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93" name="直線コネクタ 292"/>
          <xdr:cNvCxnSpPr/>
        </xdr:nvCxnSpPr>
        <xdr:spPr bwMode="auto">
          <a:xfrm flipH="1" flipV="1">
            <a:off x="13716000" y="65398650"/>
            <a:ext cx="104775" cy="7715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94" name="直線矢印コネクタ 293"/>
          <xdr:cNvCxnSpPr/>
        </xdr:nvCxnSpPr>
        <xdr:spPr bwMode="auto">
          <a:xfrm flipH="1">
            <a:off x="13077825" y="66170175"/>
            <a:ext cx="742950" cy="7048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solid"/>
            <a:round/>
            <a:headEnd type="non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95" name="直線矢印コネクタ 294"/>
          <xdr:cNvCxnSpPr/>
        </xdr:nvCxnSpPr>
        <xdr:spPr bwMode="auto">
          <a:xfrm flipH="1">
            <a:off x="11439525" y="65589150"/>
            <a:ext cx="742950" cy="7048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solid"/>
            <a:round/>
            <a:headEnd type="non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77" name="直線コネクタ 76"/>
          <xdr:cNvCxnSpPr/>
        </xdr:nvCxnSpPr>
        <xdr:spPr bwMode="auto">
          <a:xfrm>
            <a:off x="12277725" y="66379725"/>
            <a:ext cx="800100" cy="4857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296" name="Text 59"/>
          <xdr:cNvSpPr txBox="1">
            <a:spLocks noChangeArrowheads="1"/>
          </xdr:cNvSpPr>
        </xdr:nvSpPr>
        <xdr:spPr bwMode="auto">
          <a:xfrm>
            <a:off x="14506576" y="66284475"/>
            <a:ext cx="1905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X''</a:t>
            </a:r>
            <a:endParaRPr lang="ja-JP" altLang="en-US" sz="1200" b="0" i="0" u="none" strike="noStrike" baseline="0">
              <a:solidFill>
                <a:srgbClr val="000000"/>
              </a:solidFill>
              <a:latin typeface="Times New Roman"/>
              <a:cs typeface="Times New Roman"/>
            </a:endParaRPr>
          </a:p>
        </xdr:txBody>
      </xdr:sp>
      <xdr:sp macro="" textlink="" fLocksText="0">
        <xdr:nvSpPr>
          <xdr:cNvPr id="297" name="Text 59"/>
          <xdr:cNvSpPr txBox="1">
            <a:spLocks noChangeArrowheads="1"/>
          </xdr:cNvSpPr>
        </xdr:nvSpPr>
        <xdr:spPr bwMode="auto">
          <a:xfrm>
            <a:off x="14316075" y="65989201"/>
            <a:ext cx="2286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FF"/>
                </a:solidFill>
                <a:latin typeface="Times New Roman"/>
                <a:cs typeface="Times New Roman"/>
              </a:rPr>
              <a:t>x</a:t>
            </a:r>
            <a:endParaRPr lang="ja-JP" altLang="en-US" sz="1200" b="0" i="0" u="none" strike="noStrike" baseline="0">
              <a:solidFill>
                <a:srgbClr val="0000FF"/>
              </a:solidFill>
              <a:latin typeface="Times New Roman"/>
              <a:cs typeface="Times New Roman"/>
            </a:endParaRPr>
          </a:p>
        </xdr:txBody>
      </xdr:sp>
      <xdr:sp macro="" textlink="" fLocksText="0">
        <xdr:nvSpPr>
          <xdr:cNvPr id="298" name="Text 59"/>
          <xdr:cNvSpPr txBox="1">
            <a:spLocks noChangeArrowheads="1"/>
          </xdr:cNvSpPr>
        </xdr:nvSpPr>
        <xdr:spPr bwMode="auto">
          <a:xfrm>
            <a:off x="12220575" y="64760475"/>
            <a:ext cx="1905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Y''</a:t>
            </a:r>
            <a:endParaRPr lang="ja-JP" altLang="en-US" sz="1200" b="0" i="0" u="none" strike="noStrike" baseline="0">
              <a:solidFill>
                <a:srgbClr val="000000"/>
              </a:solidFill>
              <a:latin typeface="Times New Roman"/>
              <a:cs typeface="Times New Roman"/>
            </a:endParaRPr>
          </a:p>
        </xdr:txBody>
      </xdr:sp>
      <xdr:sp macro="" textlink="" fLocksText="0">
        <xdr:nvSpPr>
          <xdr:cNvPr id="299" name="Text 59"/>
          <xdr:cNvSpPr txBox="1">
            <a:spLocks noChangeArrowheads="1"/>
          </xdr:cNvSpPr>
        </xdr:nvSpPr>
        <xdr:spPr bwMode="auto">
          <a:xfrm>
            <a:off x="11029949" y="67332225"/>
            <a:ext cx="457201"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Z'' , </a:t>
            </a:r>
            <a:r>
              <a:rPr lang="en-US" altLang="ja-JP" sz="1200" b="0" i="0" u="none" strike="noStrike" baseline="0">
                <a:solidFill>
                  <a:srgbClr val="0000FF"/>
                </a:solidFill>
                <a:latin typeface="Times New Roman"/>
                <a:cs typeface="Times New Roman"/>
              </a:rPr>
              <a:t>z</a:t>
            </a:r>
            <a:endParaRPr lang="ja-JP" altLang="en-US" sz="1200" b="0" i="0" u="none" strike="noStrike" baseline="0">
              <a:solidFill>
                <a:srgbClr val="0000FF"/>
              </a:solidFill>
              <a:latin typeface="Times New Roman"/>
              <a:cs typeface="Times New Roman"/>
            </a:endParaRPr>
          </a:p>
        </xdr:txBody>
      </xdr:sp>
      <xdr:sp macro="" textlink="" fLocksText="0">
        <xdr:nvSpPr>
          <xdr:cNvPr id="300" name="Text 59"/>
          <xdr:cNvSpPr txBox="1">
            <a:spLocks noChangeArrowheads="1"/>
          </xdr:cNvSpPr>
        </xdr:nvSpPr>
        <xdr:spPr bwMode="auto">
          <a:xfrm>
            <a:off x="11982450" y="64979550"/>
            <a:ext cx="12382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FF"/>
                </a:solidFill>
                <a:latin typeface="Times New Roman"/>
                <a:cs typeface="Times New Roman"/>
              </a:rPr>
              <a:t>y</a:t>
            </a:r>
            <a:endParaRPr lang="ja-JP" altLang="en-US" sz="1200" b="0" i="0" u="none" strike="noStrike" baseline="0">
              <a:solidFill>
                <a:srgbClr val="0000FF"/>
              </a:solidFill>
              <a:latin typeface="Times New Roman"/>
              <a:cs typeface="Times New Roman"/>
            </a:endParaRPr>
          </a:p>
        </xdr:txBody>
      </xdr:sp>
      <xdr:sp macro="" textlink="" fLocksText="0">
        <xdr:nvSpPr>
          <xdr:cNvPr id="302" name="Text 152"/>
          <xdr:cNvSpPr txBox="1">
            <a:spLocks noChangeArrowheads="1"/>
          </xdr:cNvSpPr>
        </xdr:nvSpPr>
        <xdr:spPr bwMode="auto">
          <a:xfrm>
            <a:off x="13115925" y="66027300"/>
            <a:ext cx="390526"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FF0000"/>
                </a:solidFill>
                <a:latin typeface="+mn-ea"/>
                <a:ea typeface="+mn-ea"/>
                <a:cs typeface="Times New Roman"/>
              </a:rPr>
              <a:t>Ψy1</a:t>
            </a:r>
            <a:endParaRPr lang="ja-JP" altLang="en-US" sz="1200" b="0" i="0" u="none" strike="noStrike" baseline="0">
              <a:solidFill>
                <a:srgbClr val="FF0000"/>
              </a:solidFill>
              <a:latin typeface="Times New Roman"/>
              <a:cs typeface="Times New Roman"/>
            </a:endParaRPr>
          </a:p>
        </xdr:txBody>
      </xdr:sp>
      <xdr:sp macro="" textlink="" fLocksText="0">
        <xdr:nvSpPr>
          <xdr:cNvPr id="303" name="Text 165"/>
          <xdr:cNvSpPr txBox="1">
            <a:spLocks noChangeArrowheads="1"/>
          </xdr:cNvSpPr>
        </xdr:nvSpPr>
        <xdr:spPr bwMode="auto">
          <a:xfrm>
            <a:off x="13373101" y="65817750"/>
            <a:ext cx="36195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mn-ea"/>
                <a:ea typeface="+mn-ea"/>
                <a:cs typeface="Times New Roman"/>
              </a:rPr>
              <a:t> </a:t>
            </a:r>
            <a:r>
              <a:rPr lang="en-US" altLang="ja-JP" sz="1200" b="0" i="0" u="none" strike="noStrike" baseline="0">
                <a:solidFill>
                  <a:srgbClr val="0000FF"/>
                </a:solidFill>
                <a:latin typeface="+mn-ea"/>
                <a:ea typeface="+mn-ea"/>
                <a:cs typeface="Times New Roman"/>
              </a:rPr>
              <a:t>ψy1</a:t>
            </a:r>
            <a:endParaRPr lang="ja-JP" altLang="en-US" sz="1200" b="0" i="0" u="none" strike="noStrike" baseline="0">
              <a:solidFill>
                <a:srgbClr val="0000FF"/>
              </a:solidFill>
              <a:latin typeface="+mn-ea"/>
              <a:ea typeface="+mn-ea"/>
              <a:cs typeface="Times New Roman"/>
            </a:endParaRPr>
          </a:p>
        </xdr:txBody>
      </xdr:sp>
      <xdr:sp macro="" textlink="">
        <xdr:nvSpPr>
          <xdr:cNvPr id="84" name="円弧 83"/>
          <xdr:cNvSpPr/>
        </xdr:nvSpPr>
        <xdr:spPr bwMode="auto">
          <a:xfrm>
            <a:off x="10601325" y="64693800"/>
            <a:ext cx="3476625" cy="3381375"/>
          </a:xfrm>
          <a:prstGeom prst="arc">
            <a:avLst>
              <a:gd name="adj1" fmla="val 21075952"/>
              <a:gd name="adj2" fmla="val 0"/>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04" name="円弧 303"/>
          <xdr:cNvSpPr/>
        </xdr:nvSpPr>
        <xdr:spPr bwMode="auto">
          <a:xfrm>
            <a:off x="11410950" y="65512949"/>
            <a:ext cx="1733550" cy="1762125"/>
          </a:xfrm>
          <a:prstGeom prst="arc">
            <a:avLst>
              <a:gd name="adj1" fmla="val 19469041"/>
              <a:gd name="adj2" fmla="val 0"/>
            </a:avLst>
          </a:prstGeom>
          <a:noFill/>
          <a:ln w="9525" cap="flat" cmpd="sng" algn="ctr">
            <a:solidFill>
              <a:srgbClr val="FF0000"/>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05" name="円弧 304"/>
          <xdr:cNvSpPr/>
        </xdr:nvSpPr>
        <xdr:spPr bwMode="auto">
          <a:xfrm>
            <a:off x="11058525" y="65170050"/>
            <a:ext cx="2438400" cy="2438400"/>
          </a:xfrm>
          <a:prstGeom prst="arc">
            <a:avLst>
              <a:gd name="adj1" fmla="val 19469041"/>
              <a:gd name="adj2" fmla="val 21071530"/>
            </a:avLst>
          </a:prstGeom>
          <a:noFill/>
          <a:ln w="9525" cap="flat" cmpd="sng" algn="ctr">
            <a:solidFill>
              <a:srgbClr val="0000FF"/>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85" name="円弧 84"/>
          <xdr:cNvSpPr/>
        </xdr:nvSpPr>
        <xdr:spPr bwMode="auto">
          <a:xfrm rot="10800000">
            <a:off x="11830048" y="65998724"/>
            <a:ext cx="1009651" cy="561975"/>
          </a:xfrm>
          <a:prstGeom prst="arc">
            <a:avLst>
              <a:gd name="adj1" fmla="val 11590275"/>
              <a:gd name="adj2" fmla="val 14733862"/>
            </a:avLst>
          </a:prstGeom>
          <a:noFill/>
          <a:ln w="9525" cap="flat" cmpd="sng" algn="ctr">
            <a:solidFill>
              <a:srgbClr val="FF0000"/>
            </a:solidFill>
            <a:prstDash val="solid"/>
            <a:round/>
            <a:headEnd type="none" w="med" len="med"/>
            <a:tailEnd type="triangl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86" name="円弧 85"/>
          <xdr:cNvSpPr/>
        </xdr:nvSpPr>
        <xdr:spPr bwMode="auto">
          <a:xfrm rot="10800000">
            <a:off x="11791948" y="65751073"/>
            <a:ext cx="1552575" cy="952501"/>
          </a:xfrm>
          <a:prstGeom prst="arc">
            <a:avLst>
              <a:gd name="adj1" fmla="val 10830869"/>
              <a:gd name="adj2" fmla="val 14580062"/>
            </a:avLst>
          </a:prstGeom>
          <a:noFill/>
          <a:ln w="9525" cap="flat" cmpd="sng" algn="ctr">
            <a:solidFill>
              <a:srgbClr val="0000FF"/>
            </a:solidFill>
            <a:prstDash val="solid"/>
            <a:round/>
            <a:headEnd type="none" w="med" len="med"/>
            <a:tailEnd type="triangle" w="med" len="med"/>
          </a:ln>
          <a:effectLst/>
          <a:extLst/>
        </xdr:spPr>
        <xdr:txBody>
          <a:bodyPr vertOverflow="clip" horzOverflow="clip" wrap="square" lIns="18288" tIns="0" rIns="0" bIns="0" rtlCol="0" anchor="t" upright="1"/>
          <a:lstStyle/>
          <a:p>
            <a:pPr algn="l"/>
            <a:endParaRPr kumimoji="1" lang="ja-JP" altLang="en-US" sz="1100"/>
          </a:p>
        </xdr:txBody>
      </xdr:sp>
      <xdr:sp macro="" textlink="" fLocksText="0">
        <xdr:nvSpPr>
          <xdr:cNvPr id="306" name="Text 152"/>
          <xdr:cNvSpPr txBox="1">
            <a:spLocks noChangeArrowheads="1"/>
          </xdr:cNvSpPr>
        </xdr:nvSpPr>
        <xdr:spPr bwMode="auto">
          <a:xfrm>
            <a:off x="14087475" y="66160650"/>
            <a:ext cx="428625"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mn-ea"/>
                <a:ea typeface="+mn-ea"/>
                <a:cs typeface="Times New Roman"/>
              </a:rPr>
              <a:t>φ1</a:t>
            </a:r>
            <a:endParaRPr lang="ja-JP" altLang="en-US" sz="1200" b="0" i="0" u="none" strike="noStrike" baseline="0">
              <a:solidFill>
                <a:srgbClr val="000000"/>
              </a:solidFill>
              <a:latin typeface="Times New Roman"/>
              <a:cs typeface="Times New Roman"/>
            </a:endParaRPr>
          </a:p>
        </xdr:txBody>
      </xdr:sp>
      <xdr:sp macro="" textlink="" fLocksText="0">
        <xdr:nvSpPr>
          <xdr:cNvPr id="308" name="Text 152"/>
          <xdr:cNvSpPr txBox="1">
            <a:spLocks noChangeArrowheads="1"/>
          </xdr:cNvSpPr>
        </xdr:nvSpPr>
        <xdr:spPr bwMode="auto">
          <a:xfrm>
            <a:off x="12706350" y="66474975"/>
            <a:ext cx="390526"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FF0000"/>
                </a:solidFill>
                <a:latin typeface="+mn-ea"/>
                <a:ea typeface="+mn-ea"/>
                <a:cs typeface="Times New Roman"/>
              </a:rPr>
              <a:t>Ψz1</a:t>
            </a:r>
            <a:endParaRPr lang="ja-JP" altLang="en-US" sz="1200" b="0" i="0" u="none" strike="noStrike" baseline="0">
              <a:solidFill>
                <a:srgbClr val="FF0000"/>
              </a:solidFill>
              <a:latin typeface="Times New Roman"/>
              <a:cs typeface="Times New Roman"/>
            </a:endParaRPr>
          </a:p>
        </xdr:txBody>
      </xdr:sp>
      <xdr:sp macro="" textlink="" fLocksText="0">
        <xdr:nvSpPr>
          <xdr:cNvPr id="309" name="Text 165"/>
          <xdr:cNvSpPr txBox="1">
            <a:spLocks noChangeArrowheads="1"/>
          </xdr:cNvSpPr>
        </xdr:nvSpPr>
        <xdr:spPr bwMode="auto">
          <a:xfrm>
            <a:off x="13163550" y="66427350"/>
            <a:ext cx="36195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mn-ea"/>
                <a:ea typeface="+mn-ea"/>
                <a:cs typeface="Times New Roman"/>
              </a:rPr>
              <a:t> </a:t>
            </a:r>
            <a:r>
              <a:rPr lang="en-US" altLang="ja-JP" sz="1200" b="0" i="0" u="none" strike="noStrike" baseline="0">
                <a:solidFill>
                  <a:srgbClr val="0000FF"/>
                </a:solidFill>
                <a:latin typeface="+mn-ea"/>
                <a:ea typeface="+mn-ea"/>
                <a:cs typeface="Times New Roman"/>
              </a:rPr>
              <a:t>ψz1</a:t>
            </a:r>
            <a:endParaRPr lang="ja-JP" altLang="en-US" sz="1200" b="0" i="0" u="none" strike="noStrike" baseline="0">
              <a:solidFill>
                <a:srgbClr val="0000FF"/>
              </a:solidFill>
              <a:latin typeface="+mn-ea"/>
              <a:ea typeface="+mn-ea"/>
              <a:cs typeface="Times New Roman"/>
            </a:endParaRPr>
          </a:p>
        </xdr:txBody>
      </xdr:sp>
      <xdr:cxnSp macro="">
        <xdr:nvCxnSpPr>
          <xdr:cNvPr id="88" name="直線コネクタ 87"/>
          <xdr:cNvCxnSpPr/>
        </xdr:nvCxnSpPr>
        <xdr:spPr bwMode="auto">
          <a:xfrm>
            <a:off x="11553825" y="67141725"/>
            <a:ext cx="85725" cy="6000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0" name="直線コネクタ 309"/>
          <xdr:cNvCxnSpPr/>
        </xdr:nvCxnSpPr>
        <xdr:spPr bwMode="auto">
          <a:xfrm>
            <a:off x="13087350" y="66913125"/>
            <a:ext cx="85725" cy="6000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1" name="直線コネクタ 310"/>
          <xdr:cNvCxnSpPr/>
        </xdr:nvCxnSpPr>
        <xdr:spPr bwMode="auto">
          <a:xfrm flipV="1">
            <a:off x="11649075" y="67513200"/>
            <a:ext cx="1504950" cy="20002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2" name="直線コネクタ 311"/>
          <xdr:cNvCxnSpPr/>
        </xdr:nvCxnSpPr>
        <xdr:spPr bwMode="auto">
          <a:xfrm>
            <a:off x="11534775" y="67160775"/>
            <a:ext cx="0" cy="2667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3" name="直線コネクタ 312"/>
          <xdr:cNvCxnSpPr/>
        </xdr:nvCxnSpPr>
        <xdr:spPr bwMode="auto">
          <a:xfrm>
            <a:off x="12973050" y="67132200"/>
            <a:ext cx="0" cy="2667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4" name="直線コネクタ 313"/>
          <xdr:cNvCxnSpPr/>
        </xdr:nvCxnSpPr>
        <xdr:spPr bwMode="auto">
          <a:xfrm>
            <a:off x="11534775" y="67351275"/>
            <a:ext cx="14192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5" name="直線コネクタ 314"/>
          <xdr:cNvCxnSpPr/>
        </xdr:nvCxnSpPr>
        <xdr:spPr bwMode="auto">
          <a:xfrm>
            <a:off x="11734800" y="66379725"/>
            <a:ext cx="5048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6" name="直線コネクタ 315"/>
          <xdr:cNvCxnSpPr/>
        </xdr:nvCxnSpPr>
        <xdr:spPr bwMode="auto">
          <a:xfrm>
            <a:off x="10972800" y="67084575"/>
            <a:ext cx="5048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7" name="直線矢印コネクタ 316"/>
          <xdr:cNvCxnSpPr/>
        </xdr:nvCxnSpPr>
        <xdr:spPr bwMode="auto">
          <a:xfrm flipH="1">
            <a:off x="11096625" y="66379725"/>
            <a:ext cx="742950" cy="7048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318" name="Text 59"/>
          <xdr:cNvSpPr txBox="1">
            <a:spLocks noChangeArrowheads="1"/>
          </xdr:cNvSpPr>
        </xdr:nvSpPr>
        <xdr:spPr bwMode="auto">
          <a:xfrm>
            <a:off x="11658600" y="66532125"/>
            <a:ext cx="4476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Mz1''</a:t>
            </a:r>
            <a:endParaRPr lang="ja-JP" altLang="en-US" sz="1200" b="0" i="0" u="none" strike="noStrike" baseline="0">
              <a:solidFill>
                <a:srgbClr val="000000"/>
              </a:solidFill>
              <a:latin typeface="Times New Roman"/>
              <a:cs typeface="Times New Roman"/>
            </a:endParaRPr>
          </a:p>
        </xdr:txBody>
      </xdr:sp>
      <xdr:sp macro="" textlink="" fLocksText="0">
        <xdr:nvSpPr>
          <xdr:cNvPr id="319" name="Text 59"/>
          <xdr:cNvSpPr txBox="1">
            <a:spLocks noChangeArrowheads="1"/>
          </xdr:cNvSpPr>
        </xdr:nvSpPr>
        <xdr:spPr bwMode="auto">
          <a:xfrm>
            <a:off x="12172949" y="67189350"/>
            <a:ext cx="5048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Xm=1</a:t>
            </a:r>
            <a:endParaRPr lang="ja-JP" altLang="en-US" sz="1200" b="0" i="0" u="none" strike="noStrike" baseline="0">
              <a:solidFill>
                <a:srgbClr val="000000"/>
              </a:solidFill>
              <a:latin typeface="Times New Roman"/>
              <a:cs typeface="Times New Roman"/>
            </a:endParaRPr>
          </a:p>
        </xdr:txBody>
      </xdr:sp>
      <xdr:sp macro="" textlink="" fLocksText="0">
        <xdr:nvSpPr>
          <xdr:cNvPr id="320" name="Text 59"/>
          <xdr:cNvSpPr txBox="1">
            <a:spLocks noChangeArrowheads="1"/>
          </xdr:cNvSpPr>
        </xdr:nvSpPr>
        <xdr:spPr bwMode="auto">
          <a:xfrm rot="21011635">
            <a:off x="12248357" y="67418239"/>
            <a:ext cx="394207"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xM</a:t>
            </a:r>
            <a:endParaRPr lang="ja-JP" altLang="en-US" sz="1200" b="0" i="0" u="none" strike="noStrike" baseline="0">
              <a:solidFill>
                <a:srgbClr val="000000"/>
              </a:solidFill>
              <a:latin typeface="Times New Roman"/>
              <a:cs typeface="Times New Roman"/>
            </a:endParaRPr>
          </a:p>
        </xdr:txBody>
      </xdr:sp>
      <xdr:cxnSp macro="">
        <xdr:nvCxnSpPr>
          <xdr:cNvPr id="321" name="直線コネクタ 320"/>
          <xdr:cNvCxnSpPr/>
        </xdr:nvCxnSpPr>
        <xdr:spPr bwMode="auto">
          <a:xfrm>
            <a:off x="10982325" y="66084450"/>
            <a:ext cx="5048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2" name="直線コネクタ 321"/>
          <xdr:cNvCxnSpPr/>
        </xdr:nvCxnSpPr>
        <xdr:spPr bwMode="auto">
          <a:xfrm>
            <a:off x="11020425" y="66084450"/>
            <a:ext cx="0" cy="10001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323" name="Text 59"/>
          <xdr:cNvSpPr txBox="1">
            <a:spLocks noChangeArrowheads="1"/>
          </xdr:cNvSpPr>
        </xdr:nvSpPr>
        <xdr:spPr bwMode="auto">
          <a:xfrm>
            <a:off x="11049000" y="66484500"/>
            <a:ext cx="4476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My1''</a:t>
            </a:r>
            <a:endParaRPr lang="ja-JP" altLang="en-US" sz="1200" b="0" i="0" u="none" strike="noStrike" baseline="0">
              <a:solidFill>
                <a:srgbClr val="000000"/>
              </a:solidFill>
              <a:latin typeface="Times New Roman"/>
              <a:cs typeface="Times New Roman"/>
            </a:endParaRPr>
          </a:p>
        </xdr:txBody>
      </xdr:sp>
    </xdr:grpSp>
    <xdr:clientData/>
  </xdr:twoCellAnchor>
  <xdr:twoCellAnchor>
    <xdr:from>
      <xdr:col>11</xdr:col>
      <xdr:colOff>95250</xdr:colOff>
      <xdr:row>393</xdr:row>
      <xdr:rowOff>104776</xdr:rowOff>
    </xdr:from>
    <xdr:to>
      <xdr:col>19</xdr:col>
      <xdr:colOff>247650</xdr:colOff>
      <xdr:row>416</xdr:row>
      <xdr:rowOff>114300</xdr:rowOff>
    </xdr:to>
    <xdr:grpSp>
      <xdr:nvGrpSpPr>
        <xdr:cNvPr id="5" name="グループ化 4"/>
        <xdr:cNvGrpSpPr/>
      </xdr:nvGrpSpPr>
      <xdr:grpSpPr>
        <a:xfrm>
          <a:off x="7458075" y="63741301"/>
          <a:ext cx="7010400" cy="3733799"/>
          <a:chOff x="10163175" y="54502051"/>
          <a:chExt cx="7010400" cy="3733799"/>
        </a:xfrm>
      </xdr:grpSpPr>
      <xdr:sp macro="" textlink="">
        <xdr:nvSpPr>
          <xdr:cNvPr id="215" name="AutoShape 1"/>
          <xdr:cNvSpPr>
            <a:spLocks noChangeArrowheads="1"/>
          </xdr:cNvSpPr>
        </xdr:nvSpPr>
        <xdr:spPr bwMode="auto">
          <a:xfrm rot="16200000">
            <a:off x="12658725" y="54616351"/>
            <a:ext cx="3733799" cy="3505200"/>
          </a:xfrm>
          <a:custGeom>
            <a:avLst/>
            <a:gdLst>
              <a:gd name="T0" fmla="*/ 2147483647 w 21600"/>
              <a:gd name="T1" fmla="*/ 0 h 21600"/>
              <a:gd name="T2" fmla="*/ 2147483647 w 21600"/>
              <a:gd name="T3" fmla="*/ 2147483647 h 21600"/>
              <a:gd name="T4" fmla="*/ 2147483647 w 21600"/>
              <a:gd name="T5" fmla="*/ 2147483647 h 21600"/>
              <a:gd name="T6" fmla="*/ 2147483647 w 21600"/>
              <a:gd name="T7" fmla="*/ 2147483647 h 21600"/>
              <a:gd name="T8" fmla="*/ 0 60000 65536"/>
              <a:gd name="T9" fmla="*/ 0 60000 65536"/>
              <a:gd name="T10" fmla="*/ 0 60000 65536"/>
              <a:gd name="T11" fmla="*/ 0 60000 65536"/>
              <a:gd name="T12" fmla="*/ 1639 w 21600"/>
              <a:gd name="T13" fmla="*/ 0 h 21600"/>
              <a:gd name="T14" fmla="*/ 19961 w 21600"/>
              <a:gd name="T15" fmla="*/ 7938 h 21600"/>
            </a:gdLst>
            <a:ahLst/>
            <a:cxnLst>
              <a:cxn ang="T8">
                <a:pos x="T0" y="T1"/>
              </a:cxn>
              <a:cxn ang="T9">
                <a:pos x="T2" y="T3"/>
              </a:cxn>
              <a:cxn ang="T10">
                <a:pos x="T4" y="T5"/>
              </a:cxn>
              <a:cxn ang="T11">
                <a:pos x="T6" y="T7"/>
              </a:cxn>
            </a:cxnLst>
            <a:rect l="T12" t="T13" r="T14" b="T15"/>
            <a:pathLst>
              <a:path w="21600" h="21600">
                <a:moveTo>
                  <a:pt x="6943" y="7012"/>
                </a:moveTo>
                <a:cubicBezTo>
                  <a:pt x="7959" y="5977"/>
                  <a:pt x="9349" y="5394"/>
                  <a:pt x="10800" y="5395"/>
                </a:cubicBezTo>
                <a:cubicBezTo>
                  <a:pt x="12250" y="5395"/>
                  <a:pt x="13640" y="5977"/>
                  <a:pt x="14656" y="7012"/>
                </a:cubicBezTo>
                <a:lnTo>
                  <a:pt x="18505" y="3232"/>
                </a:lnTo>
                <a:cubicBezTo>
                  <a:pt x="16474" y="1164"/>
                  <a:pt x="13698" y="-1"/>
                  <a:pt x="10799" y="0"/>
                </a:cubicBezTo>
                <a:cubicBezTo>
                  <a:pt x="7901" y="0"/>
                  <a:pt x="5125" y="1164"/>
                  <a:pt x="3094" y="3232"/>
                </a:cubicBezTo>
                <a:lnTo>
                  <a:pt x="6943" y="7012"/>
                </a:lnTo>
                <a:close/>
              </a:path>
            </a:pathLst>
          </a:custGeom>
          <a:noFill/>
          <a:ln w="9360" cap="flat">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6" name="Line 100"/>
          <xdr:cNvSpPr>
            <a:spLocks noChangeShapeType="1"/>
          </xdr:cNvSpPr>
        </xdr:nvSpPr>
        <xdr:spPr bwMode="auto">
          <a:xfrm>
            <a:off x="14878050" y="56374300"/>
            <a:ext cx="1676400" cy="0"/>
          </a:xfrm>
          <a:prstGeom prst="line">
            <a:avLst/>
          </a:prstGeom>
          <a:noFill/>
          <a:ln w="9360">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7" name="Line 101"/>
          <xdr:cNvSpPr>
            <a:spLocks noChangeShapeType="1"/>
          </xdr:cNvSpPr>
        </xdr:nvSpPr>
        <xdr:spPr bwMode="auto">
          <a:xfrm>
            <a:off x="12763500" y="55828673"/>
            <a:ext cx="9525" cy="1059158"/>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9" name="Line 103"/>
          <xdr:cNvSpPr>
            <a:spLocks noChangeShapeType="1"/>
          </xdr:cNvSpPr>
        </xdr:nvSpPr>
        <xdr:spPr bwMode="auto">
          <a:xfrm>
            <a:off x="15354300" y="55828673"/>
            <a:ext cx="0" cy="1080555"/>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0" name="Line 104"/>
          <xdr:cNvSpPr>
            <a:spLocks noChangeShapeType="1"/>
          </xdr:cNvSpPr>
        </xdr:nvSpPr>
        <xdr:spPr bwMode="auto">
          <a:xfrm flipV="1">
            <a:off x="11153775" y="56374300"/>
            <a:ext cx="2962275" cy="0"/>
          </a:xfrm>
          <a:prstGeom prst="line">
            <a:avLst/>
          </a:prstGeom>
          <a:noFill/>
          <a:ln w="936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1" name="Line 105"/>
          <xdr:cNvSpPr>
            <a:spLocks noChangeShapeType="1"/>
          </xdr:cNvSpPr>
        </xdr:nvSpPr>
        <xdr:spPr bwMode="auto">
          <a:xfrm>
            <a:off x="14125575" y="56374300"/>
            <a:ext cx="762000" cy="0"/>
          </a:xfrm>
          <a:prstGeom prst="line">
            <a:avLst/>
          </a:prstGeom>
          <a:noFill/>
          <a:ln w="9360">
            <a:solidFill>
              <a:srgbClr val="00000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22" name="Text 59"/>
          <xdr:cNvSpPr txBox="1">
            <a:spLocks noChangeArrowheads="1"/>
          </xdr:cNvSpPr>
        </xdr:nvSpPr>
        <xdr:spPr bwMode="auto">
          <a:xfrm>
            <a:off x="16687800" y="56288711"/>
            <a:ext cx="485775" cy="21397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a:p>
            <a:pPr algn="l" rtl="0">
              <a:defRPr sz="1000"/>
            </a:pPr>
            <a:endParaRPr lang="ja-JP" altLang="en-US" sz="1200" b="0" i="0" u="none" strike="noStrike" baseline="0">
              <a:solidFill>
                <a:srgbClr val="000000"/>
              </a:solidFill>
              <a:latin typeface="Times New Roman"/>
              <a:cs typeface="Times New Roman"/>
            </a:endParaRPr>
          </a:p>
        </xdr:txBody>
      </xdr:sp>
      <xdr:sp macro="" textlink="">
        <xdr:nvSpPr>
          <xdr:cNvPr id="223" name="Line 107"/>
          <xdr:cNvSpPr>
            <a:spLocks noChangeShapeType="1"/>
          </xdr:cNvSpPr>
        </xdr:nvSpPr>
        <xdr:spPr bwMode="auto">
          <a:xfrm flipV="1">
            <a:off x="11601450" y="55657496"/>
            <a:ext cx="0" cy="706105"/>
          </a:xfrm>
          <a:prstGeom prst="line">
            <a:avLst/>
          </a:prstGeom>
          <a:noFill/>
          <a:ln w="936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24" name="Text 59"/>
          <xdr:cNvSpPr txBox="1">
            <a:spLocks noChangeArrowheads="1"/>
          </xdr:cNvSpPr>
        </xdr:nvSpPr>
        <xdr:spPr bwMode="auto">
          <a:xfrm>
            <a:off x="12687300" y="55561209"/>
            <a:ext cx="485775" cy="20327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a:t>
            </a:r>
          </a:p>
        </xdr:txBody>
      </xdr:sp>
      <xdr:sp macro="" textlink="">
        <xdr:nvSpPr>
          <xdr:cNvPr id="225" name="Line 110"/>
          <xdr:cNvSpPr>
            <a:spLocks noChangeShapeType="1"/>
          </xdr:cNvSpPr>
        </xdr:nvSpPr>
        <xdr:spPr bwMode="auto">
          <a:xfrm>
            <a:off x="12763500" y="56374300"/>
            <a:ext cx="485775" cy="0"/>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6" name="Line 111"/>
          <xdr:cNvSpPr>
            <a:spLocks noChangeShapeType="1"/>
          </xdr:cNvSpPr>
        </xdr:nvSpPr>
        <xdr:spPr bwMode="auto">
          <a:xfrm flipV="1">
            <a:off x="12763500" y="55796577"/>
            <a:ext cx="0" cy="567024"/>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27" name="Text 59"/>
          <xdr:cNvSpPr txBox="1">
            <a:spLocks noChangeArrowheads="1"/>
          </xdr:cNvSpPr>
        </xdr:nvSpPr>
        <xdr:spPr bwMode="auto">
          <a:xfrm>
            <a:off x="13268325" y="56192424"/>
            <a:ext cx="209550" cy="21397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xdr:txBody>
      </xdr:sp>
      <xdr:sp macro="" textlink="">
        <xdr:nvSpPr>
          <xdr:cNvPr id="228" name="Line 113"/>
          <xdr:cNvSpPr>
            <a:spLocks noChangeShapeType="1"/>
          </xdr:cNvSpPr>
        </xdr:nvSpPr>
        <xdr:spPr bwMode="auto">
          <a:xfrm flipV="1">
            <a:off x="11687175" y="55946357"/>
            <a:ext cx="1143000" cy="213971"/>
          </a:xfrm>
          <a:prstGeom prst="line">
            <a:avLst/>
          </a:prstGeom>
          <a:noFill/>
          <a:ln w="936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9" name="Line 114"/>
          <xdr:cNvSpPr>
            <a:spLocks noChangeShapeType="1"/>
          </xdr:cNvSpPr>
        </xdr:nvSpPr>
        <xdr:spPr bwMode="auto">
          <a:xfrm>
            <a:off x="12820650" y="55946357"/>
            <a:ext cx="866775" cy="171177"/>
          </a:xfrm>
          <a:prstGeom prst="line">
            <a:avLst/>
          </a:prstGeom>
          <a:noFill/>
          <a:ln w="936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0" name="Line 115"/>
          <xdr:cNvSpPr>
            <a:spLocks noChangeShapeType="1"/>
          </xdr:cNvSpPr>
        </xdr:nvSpPr>
        <xdr:spPr bwMode="auto">
          <a:xfrm flipH="1">
            <a:off x="13668375" y="56096137"/>
            <a:ext cx="495300" cy="21397"/>
          </a:xfrm>
          <a:prstGeom prst="line">
            <a:avLst/>
          </a:prstGeom>
          <a:noFill/>
          <a:ln w="936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1" name="Line 116"/>
          <xdr:cNvSpPr>
            <a:spLocks noChangeShapeType="1"/>
          </xdr:cNvSpPr>
        </xdr:nvSpPr>
        <xdr:spPr bwMode="auto">
          <a:xfrm flipV="1">
            <a:off x="14954250" y="55957056"/>
            <a:ext cx="361950" cy="117684"/>
          </a:xfrm>
          <a:prstGeom prst="line">
            <a:avLst/>
          </a:prstGeom>
          <a:noFill/>
          <a:ln w="936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2" name="Line 118"/>
          <xdr:cNvSpPr>
            <a:spLocks noChangeShapeType="1"/>
          </xdr:cNvSpPr>
        </xdr:nvSpPr>
        <xdr:spPr bwMode="auto">
          <a:xfrm flipH="1">
            <a:off x="14687550" y="56074740"/>
            <a:ext cx="295275" cy="96287"/>
          </a:xfrm>
          <a:prstGeom prst="line">
            <a:avLst/>
          </a:prstGeom>
          <a:noFill/>
          <a:ln w="9360">
            <a:solidFill>
              <a:srgbClr val="FF000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3" name="Line 119"/>
          <xdr:cNvSpPr>
            <a:spLocks noChangeShapeType="1"/>
          </xdr:cNvSpPr>
        </xdr:nvSpPr>
        <xdr:spPr bwMode="auto">
          <a:xfrm>
            <a:off x="15297150" y="55957056"/>
            <a:ext cx="542925" cy="96287"/>
          </a:xfrm>
          <a:prstGeom prst="line">
            <a:avLst/>
          </a:prstGeom>
          <a:noFill/>
          <a:ln w="936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4" name="Line 120"/>
          <xdr:cNvSpPr>
            <a:spLocks noChangeShapeType="1"/>
          </xdr:cNvSpPr>
        </xdr:nvSpPr>
        <xdr:spPr bwMode="auto">
          <a:xfrm>
            <a:off x="11630025" y="56877132"/>
            <a:ext cx="1133475"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6" name="Line 122"/>
          <xdr:cNvSpPr>
            <a:spLocks noChangeShapeType="1"/>
          </xdr:cNvSpPr>
        </xdr:nvSpPr>
        <xdr:spPr bwMode="auto">
          <a:xfrm>
            <a:off x="13658850" y="56877132"/>
            <a:ext cx="600075" cy="0"/>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7" name="Line 123"/>
          <xdr:cNvSpPr>
            <a:spLocks noChangeShapeType="1"/>
          </xdr:cNvSpPr>
        </xdr:nvSpPr>
        <xdr:spPr bwMode="auto">
          <a:xfrm>
            <a:off x="14763750" y="56866434"/>
            <a:ext cx="590550"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8" name="Oval 124"/>
          <xdr:cNvSpPr>
            <a:spLocks noChangeArrowheads="1"/>
          </xdr:cNvSpPr>
        </xdr:nvSpPr>
        <xdr:spPr bwMode="auto">
          <a:xfrm>
            <a:off x="14506575" y="55550510"/>
            <a:ext cx="847725" cy="1615483"/>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9" name="Rectangle 125"/>
          <xdr:cNvSpPr>
            <a:spLocks noChangeArrowheads="1"/>
          </xdr:cNvSpPr>
        </xdr:nvSpPr>
        <xdr:spPr bwMode="auto">
          <a:xfrm>
            <a:off x="13658850" y="55047678"/>
            <a:ext cx="1866900" cy="706105"/>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40" name="Rectangle 127"/>
          <xdr:cNvSpPr>
            <a:spLocks noChangeArrowheads="1"/>
          </xdr:cNvSpPr>
        </xdr:nvSpPr>
        <xdr:spPr bwMode="auto">
          <a:xfrm>
            <a:off x="14392275" y="55604003"/>
            <a:ext cx="333375" cy="1476402"/>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41" name="Text 128"/>
          <xdr:cNvSpPr txBox="1">
            <a:spLocks noChangeArrowheads="1"/>
          </xdr:cNvSpPr>
        </xdr:nvSpPr>
        <xdr:spPr bwMode="auto">
          <a:xfrm>
            <a:off x="11934825" y="55486319"/>
            <a:ext cx="714375" cy="27816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領域</a:t>
            </a:r>
            <a:r>
              <a:rPr lang="ja-JP" altLang="en-US" sz="1200" b="0" i="0" u="none" strike="noStrike" baseline="0">
                <a:solidFill>
                  <a:srgbClr val="000000"/>
                </a:solidFill>
                <a:latin typeface="Times New Roman"/>
                <a:ea typeface="ＭＳ Ｐ明朝"/>
                <a:cs typeface="Times New Roman"/>
              </a:rPr>
              <a:t>1</a:t>
            </a:r>
            <a:endParaRPr lang="ja-JP" altLang="en-US" sz="1200" b="0" i="0" u="none" strike="noStrike" baseline="0">
              <a:solidFill>
                <a:srgbClr val="000000"/>
              </a:solidFill>
              <a:latin typeface="Times New Roman"/>
              <a:cs typeface="Times New Roman"/>
            </a:endParaRPr>
          </a:p>
        </xdr:txBody>
      </xdr:sp>
      <xdr:sp macro="" textlink="" fLocksText="0">
        <xdr:nvSpPr>
          <xdr:cNvPr id="242" name="Text 129"/>
          <xdr:cNvSpPr txBox="1">
            <a:spLocks noChangeArrowheads="1"/>
          </xdr:cNvSpPr>
        </xdr:nvSpPr>
        <xdr:spPr bwMode="auto">
          <a:xfrm>
            <a:off x="13144500" y="55464922"/>
            <a:ext cx="704850" cy="26746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領域</a:t>
            </a:r>
            <a:r>
              <a:rPr lang="ja-JP" altLang="en-US" sz="1200" b="0" i="0" u="none" strike="noStrike" baseline="0">
                <a:solidFill>
                  <a:srgbClr val="000000"/>
                </a:solidFill>
                <a:latin typeface="Times New Roman"/>
                <a:ea typeface="ＭＳ Ｐ明朝"/>
                <a:cs typeface="Times New Roman"/>
              </a:rPr>
              <a:t>2</a:t>
            </a:r>
            <a:endParaRPr lang="ja-JP" altLang="en-US" sz="1200" b="0" i="0" u="none" strike="noStrike" baseline="0">
              <a:solidFill>
                <a:srgbClr val="000000"/>
              </a:solidFill>
              <a:latin typeface="Times New Roman"/>
              <a:cs typeface="Times New Roman"/>
            </a:endParaRPr>
          </a:p>
        </xdr:txBody>
      </xdr:sp>
      <xdr:sp macro="" textlink="" fLocksText="0">
        <xdr:nvSpPr>
          <xdr:cNvPr id="243" name="Text 130"/>
          <xdr:cNvSpPr txBox="1">
            <a:spLocks noChangeArrowheads="1"/>
          </xdr:cNvSpPr>
        </xdr:nvSpPr>
        <xdr:spPr bwMode="auto">
          <a:xfrm>
            <a:off x="14716125" y="55486319"/>
            <a:ext cx="704850" cy="27816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領域</a:t>
            </a:r>
            <a:r>
              <a:rPr lang="ja-JP" altLang="en-US" sz="1200" b="0" i="0" u="none" strike="noStrike" baseline="0">
                <a:solidFill>
                  <a:srgbClr val="000000"/>
                </a:solidFill>
                <a:latin typeface="Times New Roman"/>
                <a:ea typeface="ＭＳ Ｐ明朝"/>
                <a:cs typeface="Times New Roman"/>
              </a:rPr>
              <a:t>i</a:t>
            </a:r>
            <a:endParaRPr lang="ja-JP" altLang="en-US" sz="1200" b="0" i="0" u="none" strike="noStrike" baseline="0">
              <a:solidFill>
                <a:srgbClr val="000000"/>
              </a:solidFill>
              <a:latin typeface="Times New Roman"/>
              <a:cs typeface="Times New Roman"/>
            </a:endParaRPr>
          </a:p>
        </xdr:txBody>
      </xdr:sp>
      <xdr:sp macro="" textlink="">
        <xdr:nvSpPr>
          <xdr:cNvPr id="244" name="Line 131"/>
          <xdr:cNvSpPr>
            <a:spLocks noChangeShapeType="1"/>
          </xdr:cNvSpPr>
        </xdr:nvSpPr>
        <xdr:spPr bwMode="auto">
          <a:xfrm flipV="1">
            <a:off x="15211425" y="55347238"/>
            <a:ext cx="466725" cy="37445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45" name="Text 132"/>
          <xdr:cNvSpPr txBox="1">
            <a:spLocks noChangeArrowheads="1"/>
          </xdr:cNvSpPr>
        </xdr:nvSpPr>
        <xdr:spPr bwMode="auto">
          <a:xfrm>
            <a:off x="15744825" y="55143965"/>
            <a:ext cx="714375" cy="27816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界面</a:t>
            </a:r>
            <a:r>
              <a:rPr lang="ja-JP" altLang="en-US" sz="1200" b="0" i="0" u="none" strike="noStrike" baseline="0">
                <a:solidFill>
                  <a:srgbClr val="000000"/>
                </a:solidFill>
                <a:latin typeface="Times New Roman"/>
                <a:ea typeface="ＭＳ Ｐ明朝"/>
                <a:cs typeface="Times New Roman"/>
              </a:rPr>
              <a:t>i</a:t>
            </a:r>
            <a:endParaRPr lang="ja-JP" altLang="en-US" sz="1200" b="0" i="0" u="none" strike="noStrike" baseline="0">
              <a:solidFill>
                <a:srgbClr val="000000"/>
              </a:solidFill>
              <a:latin typeface="Times New Roman"/>
              <a:cs typeface="Times New Roman"/>
            </a:endParaRPr>
          </a:p>
        </xdr:txBody>
      </xdr:sp>
      <xdr:sp macro="" textlink="">
        <xdr:nvSpPr>
          <xdr:cNvPr id="246" name="Line 133"/>
          <xdr:cNvSpPr>
            <a:spLocks noChangeShapeType="1"/>
          </xdr:cNvSpPr>
        </xdr:nvSpPr>
        <xdr:spPr bwMode="auto">
          <a:xfrm flipH="1" flipV="1">
            <a:off x="12706350" y="55347238"/>
            <a:ext cx="190500" cy="310258"/>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47" name="Text 134"/>
          <xdr:cNvSpPr txBox="1">
            <a:spLocks noChangeArrowheads="1"/>
          </xdr:cNvSpPr>
        </xdr:nvSpPr>
        <xdr:spPr bwMode="auto">
          <a:xfrm>
            <a:off x="12372975" y="55111869"/>
            <a:ext cx="704850" cy="27816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界面</a:t>
            </a:r>
            <a:r>
              <a:rPr lang="ja-JP" altLang="en-US" sz="1200" b="0" i="0" u="none" strike="noStrike" baseline="0">
                <a:solidFill>
                  <a:srgbClr val="000000"/>
                </a:solidFill>
                <a:latin typeface="Times New Roman"/>
                <a:ea typeface="ＭＳ Ｐ明朝"/>
                <a:cs typeface="Times New Roman"/>
              </a:rPr>
              <a:t>1</a:t>
            </a:r>
            <a:endParaRPr lang="ja-JP" altLang="en-US" sz="1200" b="0" i="0" u="none" strike="noStrike" baseline="0">
              <a:solidFill>
                <a:srgbClr val="000000"/>
              </a:solidFill>
              <a:latin typeface="Times New Roman"/>
              <a:cs typeface="Times New Roman"/>
            </a:endParaRPr>
          </a:p>
        </xdr:txBody>
      </xdr:sp>
      <xdr:sp macro="" textlink="" fLocksText="0">
        <xdr:nvSpPr>
          <xdr:cNvPr id="248" name="Text 134"/>
          <xdr:cNvSpPr txBox="1">
            <a:spLocks noChangeArrowheads="1"/>
          </xdr:cNvSpPr>
        </xdr:nvSpPr>
        <xdr:spPr bwMode="auto">
          <a:xfrm>
            <a:off x="14068425" y="55079773"/>
            <a:ext cx="714375" cy="26746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界面2</a:t>
            </a:r>
          </a:p>
        </xdr:txBody>
      </xdr:sp>
      <xdr:sp macro="" textlink="">
        <xdr:nvSpPr>
          <xdr:cNvPr id="249" name="Line 137"/>
          <xdr:cNvSpPr>
            <a:spLocks noChangeShapeType="1"/>
          </xdr:cNvSpPr>
        </xdr:nvSpPr>
        <xdr:spPr bwMode="auto">
          <a:xfrm flipV="1">
            <a:off x="13649325" y="55839372"/>
            <a:ext cx="0" cy="513531"/>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0" name="Line 138"/>
          <xdr:cNvSpPr>
            <a:spLocks noChangeShapeType="1"/>
          </xdr:cNvSpPr>
        </xdr:nvSpPr>
        <xdr:spPr bwMode="auto">
          <a:xfrm>
            <a:off x="13649325" y="56374300"/>
            <a:ext cx="533400" cy="0"/>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51" name="Text 59"/>
          <xdr:cNvSpPr txBox="1">
            <a:spLocks noChangeArrowheads="1"/>
          </xdr:cNvSpPr>
        </xdr:nvSpPr>
        <xdr:spPr bwMode="auto">
          <a:xfrm>
            <a:off x="13563600" y="55604003"/>
            <a:ext cx="238125" cy="20327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a:t>
            </a:r>
          </a:p>
        </xdr:txBody>
      </xdr:sp>
      <xdr:sp macro="" textlink="" fLocksText="0">
        <xdr:nvSpPr>
          <xdr:cNvPr id="252" name="Text 59"/>
          <xdr:cNvSpPr txBox="1">
            <a:spLocks noChangeArrowheads="1"/>
          </xdr:cNvSpPr>
        </xdr:nvSpPr>
        <xdr:spPr bwMode="auto">
          <a:xfrm>
            <a:off x="14249400" y="56203123"/>
            <a:ext cx="209550" cy="21397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xdr:txBody>
      </xdr:sp>
      <xdr:sp macro="" textlink="">
        <xdr:nvSpPr>
          <xdr:cNvPr id="253" name="Line 141"/>
          <xdr:cNvSpPr>
            <a:spLocks noChangeShapeType="1"/>
          </xdr:cNvSpPr>
        </xdr:nvSpPr>
        <xdr:spPr bwMode="auto">
          <a:xfrm flipV="1">
            <a:off x="15354300" y="55828673"/>
            <a:ext cx="0" cy="524230"/>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4" name="Line 142"/>
          <xdr:cNvSpPr>
            <a:spLocks noChangeShapeType="1"/>
          </xdr:cNvSpPr>
        </xdr:nvSpPr>
        <xdr:spPr bwMode="auto">
          <a:xfrm>
            <a:off x="15354300" y="56374300"/>
            <a:ext cx="523875" cy="0"/>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55" name="Text 59"/>
          <xdr:cNvSpPr txBox="1">
            <a:spLocks noChangeArrowheads="1"/>
          </xdr:cNvSpPr>
        </xdr:nvSpPr>
        <xdr:spPr bwMode="auto">
          <a:xfrm>
            <a:off x="15392400" y="55625400"/>
            <a:ext cx="228600" cy="20327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y</a:t>
            </a:r>
          </a:p>
        </xdr:txBody>
      </xdr:sp>
      <xdr:sp macro="" textlink="" fLocksText="0">
        <xdr:nvSpPr>
          <xdr:cNvPr id="256" name="Text 59"/>
          <xdr:cNvSpPr txBox="1">
            <a:spLocks noChangeArrowheads="1"/>
          </xdr:cNvSpPr>
        </xdr:nvSpPr>
        <xdr:spPr bwMode="auto">
          <a:xfrm>
            <a:off x="15897225" y="56181726"/>
            <a:ext cx="200025" cy="21397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a:t>
            </a:r>
          </a:p>
        </xdr:txBody>
      </xdr:sp>
      <xdr:sp macro="" textlink="">
        <xdr:nvSpPr>
          <xdr:cNvPr id="257" name="Line 145"/>
          <xdr:cNvSpPr>
            <a:spLocks noChangeShapeType="1"/>
          </xdr:cNvSpPr>
        </xdr:nvSpPr>
        <xdr:spPr bwMode="auto">
          <a:xfrm>
            <a:off x="11601450" y="56374300"/>
            <a:ext cx="0" cy="513531"/>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8" name="Line 159"/>
          <xdr:cNvSpPr>
            <a:spLocks noChangeShapeType="1"/>
          </xdr:cNvSpPr>
        </xdr:nvSpPr>
        <xdr:spPr bwMode="auto">
          <a:xfrm>
            <a:off x="12830175" y="55957056"/>
            <a:ext cx="0" cy="331655"/>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59" name="Line 160"/>
          <xdr:cNvSpPr>
            <a:spLocks noChangeShapeType="1"/>
          </xdr:cNvSpPr>
        </xdr:nvSpPr>
        <xdr:spPr bwMode="auto">
          <a:xfrm flipH="1" flipV="1">
            <a:off x="12563475" y="56235218"/>
            <a:ext cx="209550" cy="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0" name="Line 161"/>
          <xdr:cNvSpPr>
            <a:spLocks noChangeShapeType="1"/>
          </xdr:cNvSpPr>
        </xdr:nvSpPr>
        <xdr:spPr bwMode="auto">
          <a:xfrm>
            <a:off x="12830175" y="56245917"/>
            <a:ext cx="257175" cy="0"/>
          </a:xfrm>
          <a:prstGeom prst="line">
            <a:avLst/>
          </a:prstGeom>
          <a:noFill/>
          <a:ln w="9360">
            <a:solidFill>
              <a:srgbClr val="80808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1" name="長方形 163"/>
          <xdr:cNvSpPr>
            <a:spLocks noChangeArrowheads="1"/>
          </xdr:cNvSpPr>
        </xdr:nvSpPr>
        <xdr:spPr bwMode="auto">
          <a:xfrm>
            <a:off x="12896850" y="54576941"/>
            <a:ext cx="1066800" cy="866584"/>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2" name="Line 136"/>
          <xdr:cNvSpPr>
            <a:spLocks noChangeShapeType="1"/>
          </xdr:cNvSpPr>
        </xdr:nvSpPr>
        <xdr:spPr bwMode="auto">
          <a:xfrm flipH="1">
            <a:off x="13935075" y="55272348"/>
            <a:ext cx="123825" cy="385148"/>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63" name="円/楕円 2"/>
          <xdr:cNvSpPr>
            <a:spLocks noChangeArrowheads="1"/>
          </xdr:cNvSpPr>
        </xdr:nvSpPr>
        <xdr:spPr bwMode="auto">
          <a:xfrm flipH="1">
            <a:off x="11630025" y="56117534"/>
            <a:ext cx="85725" cy="96287"/>
          </a:xfrm>
          <a:prstGeom prst="ellipse">
            <a:avLst/>
          </a:prstGeom>
          <a:solidFill>
            <a:srgbClr val="FF0000"/>
          </a:solidFill>
          <a:ln w="9525" algn="ctr">
            <a:solidFill>
              <a:srgbClr val="FF0000"/>
            </a:solidFill>
            <a:round/>
            <a:headEnd/>
            <a:tailEnd/>
          </a:ln>
        </xdr:spPr>
      </xdr:sp>
      <xdr:cxnSp macro="">
        <xdr:nvCxnSpPr>
          <xdr:cNvPr id="264" name="直線コネクタ 4"/>
          <xdr:cNvCxnSpPr>
            <a:cxnSpLocks noChangeShapeType="1"/>
            <a:stCxn id="263" idx="7"/>
          </xdr:cNvCxnSpPr>
        </xdr:nvCxnSpPr>
        <xdr:spPr bwMode="auto">
          <a:xfrm flipH="1" flipV="1">
            <a:off x="11391900" y="55914262"/>
            <a:ext cx="247650" cy="213971"/>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265" name="Text 134"/>
          <xdr:cNvSpPr txBox="1">
            <a:spLocks noChangeArrowheads="1"/>
          </xdr:cNvSpPr>
        </xdr:nvSpPr>
        <xdr:spPr bwMode="auto">
          <a:xfrm>
            <a:off x="10420350" y="55514622"/>
            <a:ext cx="447675" cy="27816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ＭＳ Ｐ明朝"/>
                <a:ea typeface="ＭＳ Ｐ明朝"/>
              </a:rPr>
              <a:t>光源</a:t>
            </a:r>
          </a:p>
        </xdr:txBody>
      </xdr:sp>
      <xdr:cxnSp macro="">
        <xdr:nvCxnSpPr>
          <xdr:cNvPr id="266" name="直線コネクタ 2"/>
          <xdr:cNvCxnSpPr>
            <a:cxnSpLocks noChangeShapeType="1"/>
            <a:stCxn id="220" idx="0"/>
          </xdr:cNvCxnSpPr>
        </xdr:nvCxnSpPr>
        <xdr:spPr bwMode="auto">
          <a:xfrm flipV="1">
            <a:off x="11153775" y="55400730"/>
            <a:ext cx="0" cy="973569"/>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267" name="Text 59"/>
          <xdr:cNvSpPr txBox="1">
            <a:spLocks noChangeArrowheads="1"/>
          </xdr:cNvSpPr>
        </xdr:nvSpPr>
        <xdr:spPr bwMode="auto">
          <a:xfrm>
            <a:off x="11068050" y="55122568"/>
            <a:ext cx="485775" cy="21397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Y</a:t>
            </a: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xnSp macro="">
        <xdr:nvCxnSpPr>
          <xdr:cNvPr id="268" name="直線コネクタ 4"/>
          <xdr:cNvCxnSpPr>
            <a:cxnSpLocks noChangeShapeType="1"/>
          </xdr:cNvCxnSpPr>
        </xdr:nvCxnSpPr>
        <xdr:spPr bwMode="auto">
          <a:xfrm flipV="1">
            <a:off x="11677650" y="56224520"/>
            <a:ext cx="0" cy="40654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69" name="直線コネクタ 11"/>
          <xdr:cNvCxnSpPr>
            <a:cxnSpLocks noChangeShapeType="1"/>
          </xdr:cNvCxnSpPr>
        </xdr:nvCxnSpPr>
        <xdr:spPr bwMode="auto">
          <a:xfrm>
            <a:off x="11468100" y="56556175"/>
            <a:ext cx="133350" cy="10699"/>
          </a:xfrm>
          <a:prstGeom prst="line">
            <a:avLst/>
          </a:prstGeom>
          <a:noFill/>
          <a:ln w="9525" algn="ctr">
            <a:solidFill>
              <a:srgbClr val="7F7F7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70" name="直線コネクタ 13"/>
          <xdr:cNvCxnSpPr>
            <a:cxnSpLocks noChangeShapeType="1"/>
          </xdr:cNvCxnSpPr>
        </xdr:nvCxnSpPr>
        <xdr:spPr bwMode="auto">
          <a:xfrm flipV="1">
            <a:off x="11687175" y="56566874"/>
            <a:ext cx="114300" cy="0"/>
          </a:xfrm>
          <a:prstGeom prst="line">
            <a:avLst/>
          </a:prstGeom>
          <a:noFill/>
          <a:ln w="9525" algn="ctr">
            <a:solidFill>
              <a:srgbClr val="7F7F7F"/>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271" name="Rectangle 126"/>
          <xdr:cNvSpPr>
            <a:spLocks noChangeArrowheads="1"/>
          </xdr:cNvSpPr>
        </xdr:nvSpPr>
        <xdr:spPr bwMode="auto">
          <a:xfrm>
            <a:off x="12820650" y="56909228"/>
            <a:ext cx="2743200" cy="866584"/>
          </a:xfrm>
          <a:prstGeom prst="rect">
            <a:avLst/>
          </a:prstGeom>
          <a:solidFill>
            <a:srgbClr val="FFFFFF"/>
          </a:solidFill>
          <a:ln>
            <a:noFill/>
          </a:ln>
          <a:effectLst/>
          <a:extLs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3" name="Line 137"/>
          <xdr:cNvSpPr>
            <a:spLocks noChangeShapeType="1"/>
          </xdr:cNvSpPr>
        </xdr:nvSpPr>
        <xdr:spPr bwMode="auto">
          <a:xfrm flipH="1">
            <a:off x="12611100" y="56374300"/>
            <a:ext cx="152400" cy="299560"/>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6" name="Line 137"/>
          <xdr:cNvSpPr>
            <a:spLocks noChangeShapeType="1"/>
          </xdr:cNvSpPr>
        </xdr:nvSpPr>
        <xdr:spPr bwMode="auto">
          <a:xfrm flipH="1">
            <a:off x="13496925" y="56363601"/>
            <a:ext cx="152400" cy="299560"/>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7" name="Line 137"/>
          <xdr:cNvSpPr>
            <a:spLocks noChangeShapeType="1"/>
          </xdr:cNvSpPr>
        </xdr:nvSpPr>
        <xdr:spPr bwMode="auto">
          <a:xfrm flipH="1">
            <a:off x="11010900" y="56363601"/>
            <a:ext cx="152400" cy="299560"/>
          </a:xfrm>
          <a:prstGeom prst="line">
            <a:avLst/>
          </a:prstGeom>
          <a:noFill/>
          <a:ln w="9360">
            <a:solidFill>
              <a:schemeClr val="tx1"/>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8" name="Line 137"/>
          <xdr:cNvSpPr>
            <a:spLocks noChangeShapeType="1"/>
          </xdr:cNvSpPr>
        </xdr:nvSpPr>
        <xdr:spPr bwMode="auto">
          <a:xfrm flipH="1">
            <a:off x="15201900" y="56363601"/>
            <a:ext cx="152400" cy="299560"/>
          </a:xfrm>
          <a:prstGeom prst="line">
            <a:avLst/>
          </a:prstGeom>
          <a:noFill/>
          <a:ln w="9360">
            <a:solidFill>
              <a:srgbClr val="0000FF"/>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79" name="Text 59"/>
          <xdr:cNvSpPr txBox="1">
            <a:spLocks noChangeArrowheads="1"/>
          </xdr:cNvSpPr>
        </xdr:nvSpPr>
        <xdr:spPr bwMode="auto">
          <a:xfrm>
            <a:off x="10887076" y="56631065"/>
            <a:ext cx="171450" cy="20327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Z</a:t>
            </a: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280" name="Text 59"/>
          <xdr:cNvSpPr txBox="1">
            <a:spLocks noChangeArrowheads="1"/>
          </xdr:cNvSpPr>
        </xdr:nvSpPr>
        <xdr:spPr bwMode="auto">
          <a:xfrm>
            <a:off x="12506325" y="56631065"/>
            <a:ext cx="161925" cy="21397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z</a:t>
            </a:r>
          </a:p>
          <a:p>
            <a:pPr algn="l" rtl="0">
              <a:defRPr sz="1000"/>
            </a:pPr>
            <a:endParaRPr lang="en-US" altLang="ja-JP"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281" name="Text 59"/>
          <xdr:cNvSpPr txBox="1">
            <a:spLocks noChangeArrowheads="1"/>
          </xdr:cNvSpPr>
        </xdr:nvSpPr>
        <xdr:spPr bwMode="auto">
          <a:xfrm>
            <a:off x="13401675" y="56620367"/>
            <a:ext cx="171450" cy="20327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z</a:t>
            </a:r>
          </a:p>
          <a:p>
            <a:pPr algn="l" rtl="0">
              <a:defRPr sz="1000"/>
            </a:pPr>
            <a:endParaRPr lang="en-US" altLang="ja-JP"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282" name="Text 59"/>
          <xdr:cNvSpPr txBox="1">
            <a:spLocks noChangeArrowheads="1"/>
          </xdr:cNvSpPr>
        </xdr:nvSpPr>
        <xdr:spPr bwMode="auto">
          <a:xfrm>
            <a:off x="15097125" y="56641764"/>
            <a:ext cx="171450" cy="20327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z</a:t>
            </a:r>
          </a:p>
          <a:p>
            <a:pPr algn="l" rtl="0">
              <a:defRPr sz="1000"/>
            </a:pPr>
            <a:endParaRPr lang="en-US" altLang="ja-JP"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284" name="Text 59"/>
          <xdr:cNvSpPr txBox="1">
            <a:spLocks noChangeArrowheads="1"/>
          </xdr:cNvSpPr>
        </xdr:nvSpPr>
        <xdr:spPr bwMode="auto">
          <a:xfrm>
            <a:off x="13020675" y="56663161"/>
            <a:ext cx="323850" cy="26746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L2</a:t>
            </a:r>
          </a:p>
          <a:p>
            <a:pPr algn="l" rtl="0">
              <a:defRPr sz="1000"/>
            </a:pPr>
            <a:endParaRPr lang="en-US" altLang="ja-JP"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285" name="Text 59"/>
          <xdr:cNvSpPr txBox="1">
            <a:spLocks noChangeArrowheads="1"/>
          </xdr:cNvSpPr>
        </xdr:nvSpPr>
        <xdr:spPr bwMode="auto">
          <a:xfrm>
            <a:off x="14849475" y="56673860"/>
            <a:ext cx="323850" cy="26746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Li</a:t>
            </a:r>
          </a:p>
          <a:p>
            <a:pPr algn="l" rtl="0">
              <a:defRPr sz="1000"/>
            </a:pPr>
            <a:endParaRPr lang="en-US" altLang="ja-JP"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286" name="Text 59"/>
          <xdr:cNvSpPr txBox="1">
            <a:spLocks noChangeArrowheads="1"/>
          </xdr:cNvSpPr>
        </xdr:nvSpPr>
        <xdr:spPr bwMode="auto">
          <a:xfrm>
            <a:off x="11820525" y="56481285"/>
            <a:ext cx="323850" cy="26746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W0</a:t>
            </a:r>
          </a:p>
          <a:p>
            <a:pPr algn="l" rtl="0">
              <a:defRPr sz="1000"/>
            </a:pPr>
            <a:endParaRPr lang="en-US" altLang="ja-JP"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287" name="Text 59"/>
          <xdr:cNvSpPr txBox="1">
            <a:spLocks noChangeArrowheads="1"/>
          </xdr:cNvSpPr>
        </xdr:nvSpPr>
        <xdr:spPr bwMode="auto">
          <a:xfrm>
            <a:off x="12954000" y="56064041"/>
            <a:ext cx="323850" cy="26746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W1</a:t>
            </a:r>
          </a:p>
          <a:p>
            <a:pPr algn="l" rtl="0">
              <a:defRPr sz="1000"/>
            </a:pPr>
            <a:endParaRPr lang="en-US" altLang="ja-JP"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xdr:nvSpPr>
          <xdr:cNvPr id="358" name="Line 137"/>
          <xdr:cNvSpPr>
            <a:spLocks noChangeShapeType="1"/>
          </xdr:cNvSpPr>
        </xdr:nvSpPr>
        <xdr:spPr bwMode="auto">
          <a:xfrm flipH="1">
            <a:off x="11449050" y="56374300"/>
            <a:ext cx="152400" cy="299560"/>
          </a:xfrm>
          <a:prstGeom prst="line">
            <a:avLst/>
          </a:prstGeom>
          <a:noFill/>
          <a:ln w="9360">
            <a:solidFill>
              <a:schemeClr val="tx1"/>
            </a:solidFill>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5" name="Line 121"/>
          <xdr:cNvSpPr>
            <a:spLocks noChangeShapeType="1"/>
          </xdr:cNvSpPr>
        </xdr:nvSpPr>
        <xdr:spPr bwMode="auto">
          <a:xfrm>
            <a:off x="12763500" y="56877132"/>
            <a:ext cx="895350" cy="0"/>
          </a:xfrm>
          <a:prstGeom prst="line">
            <a:avLst/>
          </a:prstGeom>
          <a:noFill/>
          <a:ln w="9360">
            <a:solidFill>
              <a:srgbClr val="80808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8" name="Line 102"/>
          <xdr:cNvSpPr>
            <a:spLocks noChangeShapeType="1"/>
          </xdr:cNvSpPr>
        </xdr:nvSpPr>
        <xdr:spPr bwMode="auto">
          <a:xfrm>
            <a:off x="13649325" y="55807276"/>
            <a:ext cx="0" cy="1112651"/>
          </a:xfrm>
          <a:prstGeom prst="line">
            <a:avLst/>
          </a:prstGeom>
          <a:noFill/>
          <a:ln w="936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163" name="Text 59"/>
          <xdr:cNvSpPr txBox="1">
            <a:spLocks noChangeArrowheads="1"/>
          </xdr:cNvSpPr>
        </xdr:nvSpPr>
        <xdr:spPr bwMode="auto">
          <a:xfrm>
            <a:off x="12039600" y="56654700"/>
            <a:ext cx="323850" cy="26746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L1</a:t>
            </a:r>
          </a:p>
          <a:p>
            <a:pPr algn="l" rtl="0">
              <a:defRPr sz="1000"/>
            </a:pPr>
            <a:endParaRPr lang="en-US" altLang="ja-JP"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272" name="Text 152"/>
          <xdr:cNvSpPr txBox="1">
            <a:spLocks noChangeArrowheads="1"/>
          </xdr:cNvSpPr>
        </xdr:nvSpPr>
        <xdr:spPr bwMode="auto">
          <a:xfrm>
            <a:off x="10163175" y="55711726"/>
            <a:ext cx="14478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rgbClr val="000000"/>
                </a:solidFill>
                <a:latin typeface="Times New Roman"/>
                <a:cs typeface="Times New Roman"/>
              </a:rPr>
              <a:t>(X0,Y0</a:t>
            </a:r>
            <a:r>
              <a:rPr lang="en-US" altLang="ja-JP" sz="1200" b="0" i="0" u="none" strike="noStrike" baseline="0">
                <a:solidFill>
                  <a:srgbClr val="000000"/>
                </a:solidFill>
                <a:latin typeface="Times New Roman"/>
                <a:cs typeface="Times New Roman"/>
              </a:rPr>
              <a:t>,Z0</a:t>
            </a:r>
            <a:r>
              <a:rPr lang="ja-JP" altLang="en-US" sz="1200" b="0" i="0" u="none" strike="noStrike" baseline="0">
                <a:solidFill>
                  <a:srgbClr val="000000"/>
                </a:solidFill>
                <a:latin typeface="Times New Roman"/>
                <a:cs typeface="Times New Roman"/>
              </a:rPr>
              <a:t>)=</a:t>
            </a:r>
            <a:r>
              <a:rPr lang="ja-JP" altLang="en-US" sz="1200" b="0" i="0" u="none" strike="noStrike" baseline="0">
                <a:solidFill>
                  <a:sysClr val="windowText" lastClr="000000"/>
                </a:solidFill>
                <a:latin typeface="Times New Roman"/>
                <a:cs typeface="Times New Roman"/>
              </a:rPr>
              <a:t>(x0,y0</a:t>
            </a:r>
            <a:r>
              <a:rPr lang="en-US" altLang="ja-JP" sz="1200" b="0" i="0" u="none" strike="noStrike" baseline="0">
                <a:solidFill>
                  <a:sysClr val="windowText" lastClr="000000"/>
                </a:solidFill>
                <a:latin typeface="Times New Roman"/>
                <a:cs typeface="Times New Roman"/>
              </a:rPr>
              <a:t>,z0</a:t>
            </a:r>
            <a:r>
              <a:rPr lang="ja-JP" altLang="en-US" sz="1200" b="0" i="0" u="none" strike="noStrike" baseline="0">
                <a:solidFill>
                  <a:sysClr val="windowText" lastClr="000000"/>
                </a:solidFill>
                <a:latin typeface="Times New Roman"/>
                <a:cs typeface="Times New Roman"/>
              </a:rPr>
              <a:t>)</a:t>
            </a:r>
            <a:r>
              <a:rPr lang="en-US" altLang="ja-JP" sz="1200" b="0" i="0" u="none" strike="noStrike" baseline="0">
                <a:solidFill>
                  <a:sysClr val="windowText" lastClr="000000"/>
                </a:solidFill>
                <a:latin typeface="Times New Roman"/>
                <a:cs typeface="Times New Roman"/>
              </a:rPr>
              <a:t>0</a:t>
            </a:r>
            <a:endParaRPr lang="ja-JP" altLang="en-US" sz="1200" b="0" i="0" u="none" strike="noStrike" baseline="0">
              <a:solidFill>
                <a:sysClr val="windowText" lastClr="000000"/>
              </a:solidFill>
              <a:latin typeface="Times New Roman"/>
              <a:cs typeface="Times New Roman"/>
            </a:endParaRPr>
          </a:p>
        </xdr:txBody>
      </xdr:sp>
    </xdr:grpSp>
    <xdr:clientData/>
  </xdr:twoCellAnchor>
  <xdr:twoCellAnchor>
    <xdr:from>
      <xdr:col>11</xdr:col>
      <xdr:colOff>76199</xdr:colOff>
      <xdr:row>414</xdr:row>
      <xdr:rowOff>85725</xdr:rowOff>
    </xdr:from>
    <xdr:to>
      <xdr:col>18</xdr:col>
      <xdr:colOff>781050</xdr:colOff>
      <xdr:row>439</xdr:row>
      <xdr:rowOff>66676</xdr:rowOff>
    </xdr:to>
    <xdr:grpSp>
      <xdr:nvGrpSpPr>
        <xdr:cNvPr id="174" name="グループ化 173"/>
        <xdr:cNvGrpSpPr/>
      </xdr:nvGrpSpPr>
      <xdr:grpSpPr>
        <a:xfrm>
          <a:off x="7439024" y="67122675"/>
          <a:ext cx="6705601" cy="4029076"/>
          <a:chOff x="8801100" y="56045100"/>
          <a:chExt cx="8115300" cy="4733925"/>
        </a:xfrm>
      </xdr:grpSpPr>
      <xdr:cxnSp macro="">
        <xdr:nvCxnSpPr>
          <xdr:cNvPr id="346" name="直線コネクタ 345"/>
          <xdr:cNvCxnSpPr/>
        </xdr:nvCxnSpPr>
        <xdr:spPr bwMode="auto">
          <a:xfrm>
            <a:off x="12211050" y="58893075"/>
            <a:ext cx="0" cy="8667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48" name="直線コネクタ 347"/>
          <xdr:cNvCxnSpPr/>
        </xdr:nvCxnSpPr>
        <xdr:spPr bwMode="auto">
          <a:xfrm>
            <a:off x="11963400" y="58883550"/>
            <a:ext cx="25717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44" name="直線コネクタ 343"/>
          <xdr:cNvCxnSpPr/>
        </xdr:nvCxnSpPr>
        <xdr:spPr bwMode="auto">
          <a:xfrm flipV="1">
            <a:off x="12211050" y="58597800"/>
            <a:ext cx="542925" cy="285749"/>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30" name="直線コネクタ 329"/>
          <xdr:cNvCxnSpPr/>
        </xdr:nvCxnSpPr>
        <xdr:spPr bwMode="auto">
          <a:xfrm flipV="1">
            <a:off x="8953500" y="59426475"/>
            <a:ext cx="2038350" cy="1114425"/>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9" name="直線コネクタ 328"/>
          <xdr:cNvCxnSpPr/>
        </xdr:nvCxnSpPr>
        <xdr:spPr bwMode="auto">
          <a:xfrm>
            <a:off x="10991850" y="56292750"/>
            <a:ext cx="0" cy="3133725"/>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37" name="直線コネクタ 336"/>
          <xdr:cNvCxnSpPr/>
        </xdr:nvCxnSpPr>
        <xdr:spPr bwMode="auto">
          <a:xfrm>
            <a:off x="10972800" y="59436000"/>
            <a:ext cx="161925" cy="0"/>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01" name="直線コネクタ 300"/>
          <xdr:cNvCxnSpPr/>
        </xdr:nvCxnSpPr>
        <xdr:spPr bwMode="auto">
          <a:xfrm>
            <a:off x="12496800" y="59436000"/>
            <a:ext cx="600075" cy="0"/>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7" name="直線コネクタ 326"/>
          <xdr:cNvCxnSpPr/>
        </xdr:nvCxnSpPr>
        <xdr:spPr bwMode="auto">
          <a:xfrm>
            <a:off x="12506325" y="57492900"/>
            <a:ext cx="685800" cy="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77" name="直線コネクタ 476"/>
          <xdr:cNvCxnSpPr/>
        </xdr:nvCxnSpPr>
        <xdr:spPr bwMode="auto">
          <a:xfrm>
            <a:off x="9429750" y="60283725"/>
            <a:ext cx="490537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a:off x="13096875" y="57559575"/>
            <a:ext cx="0" cy="2562225"/>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5" name="直線コネクタ 64"/>
          <xdr:cNvCxnSpPr/>
        </xdr:nvCxnSpPr>
        <xdr:spPr bwMode="auto">
          <a:xfrm flipV="1">
            <a:off x="13096875" y="56607075"/>
            <a:ext cx="1714500" cy="9525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61" name="直線コネクタ 360"/>
          <xdr:cNvCxnSpPr/>
        </xdr:nvCxnSpPr>
        <xdr:spPr bwMode="auto">
          <a:xfrm>
            <a:off x="14811375" y="58064400"/>
            <a:ext cx="0" cy="8191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62" name="直線コネクタ 361"/>
          <xdr:cNvCxnSpPr/>
        </xdr:nvCxnSpPr>
        <xdr:spPr bwMode="auto">
          <a:xfrm flipV="1">
            <a:off x="13106400" y="59159775"/>
            <a:ext cx="1714500" cy="9525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31" name="直線コネクタ 130"/>
          <xdr:cNvCxnSpPr/>
        </xdr:nvCxnSpPr>
        <xdr:spPr bwMode="auto">
          <a:xfrm>
            <a:off x="13954125" y="57092850"/>
            <a:ext cx="0" cy="12477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33" name="直線コネクタ 132"/>
          <xdr:cNvCxnSpPr/>
        </xdr:nvCxnSpPr>
        <xdr:spPr bwMode="auto">
          <a:xfrm>
            <a:off x="15078075" y="58350150"/>
            <a:ext cx="8953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63" name="直線コネクタ 362"/>
          <xdr:cNvCxnSpPr/>
        </xdr:nvCxnSpPr>
        <xdr:spPr bwMode="auto">
          <a:xfrm flipV="1">
            <a:off x="13096875" y="58350151"/>
            <a:ext cx="857250" cy="48577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40" name="直線コネクタ 139"/>
          <xdr:cNvCxnSpPr/>
        </xdr:nvCxnSpPr>
        <xdr:spPr bwMode="auto">
          <a:xfrm>
            <a:off x="13839825" y="57311925"/>
            <a:ext cx="114300" cy="10382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67" name="直線コネクタ 366"/>
          <xdr:cNvCxnSpPr/>
        </xdr:nvCxnSpPr>
        <xdr:spPr bwMode="auto">
          <a:xfrm flipH="1">
            <a:off x="13306425" y="58350150"/>
            <a:ext cx="647700" cy="5334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68" name="直線コネクタ 367"/>
          <xdr:cNvCxnSpPr/>
        </xdr:nvCxnSpPr>
        <xdr:spPr bwMode="auto">
          <a:xfrm>
            <a:off x="15087600" y="58350150"/>
            <a:ext cx="56197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72" name="直線コネクタ 371"/>
          <xdr:cNvCxnSpPr/>
        </xdr:nvCxnSpPr>
        <xdr:spPr bwMode="auto">
          <a:xfrm flipH="1">
            <a:off x="13106400" y="56835675"/>
            <a:ext cx="1295401" cy="10953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76" name="直線コネクタ 375"/>
          <xdr:cNvCxnSpPr/>
        </xdr:nvCxnSpPr>
        <xdr:spPr bwMode="auto">
          <a:xfrm flipH="1">
            <a:off x="13887450" y="58778775"/>
            <a:ext cx="923927" cy="7905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78" name="直線コネクタ 377"/>
          <xdr:cNvCxnSpPr/>
        </xdr:nvCxnSpPr>
        <xdr:spPr bwMode="auto">
          <a:xfrm>
            <a:off x="13106400" y="57931050"/>
            <a:ext cx="400050" cy="19621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82" name="直線コネクタ 381"/>
          <xdr:cNvCxnSpPr/>
        </xdr:nvCxnSpPr>
        <xdr:spPr bwMode="auto">
          <a:xfrm>
            <a:off x="14620875" y="57835800"/>
            <a:ext cx="190500" cy="9525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87" name="直線コネクタ 386"/>
          <xdr:cNvCxnSpPr/>
        </xdr:nvCxnSpPr>
        <xdr:spPr bwMode="auto">
          <a:xfrm>
            <a:off x="13106400" y="58674000"/>
            <a:ext cx="190500" cy="2190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92" name="直線コネクタ 391"/>
          <xdr:cNvCxnSpPr/>
        </xdr:nvCxnSpPr>
        <xdr:spPr bwMode="auto">
          <a:xfrm flipH="1">
            <a:off x="13096875" y="57121425"/>
            <a:ext cx="895351" cy="7334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93" name="直線コネクタ 392"/>
          <xdr:cNvCxnSpPr/>
        </xdr:nvCxnSpPr>
        <xdr:spPr bwMode="auto">
          <a:xfrm flipH="1">
            <a:off x="13916025" y="58540650"/>
            <a:ext cx="1323977" cy="104775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03" name="直線コネクタ 402"/>
          <xdr:cNvCxnSpPr/>
        </xdr:nvCxnSpPr>
        <xdr:spPr bwMode="auto">
          <a:xfrm>
            <a:off x="13992225" y="57111900"/>
            <a:ext cx="619125" cy="7048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05" name="直線コネクタ 404"/>
          <xdr:cNvCxnSpPr/>
        </xdr:nvCxnSpPr>
        <xdr:spPr bwMode="auto">
          <a:xfrm>
            <a:off x="14611350" y="57816750"/>
            <a:ext cx="638175" cy="7239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09" name="直線コネクタ 408"/>
          <xdr:cNvCxnSpPr/>
        </xdr:nvCxnSpPr>
        <xdr:spPr bwMode="auto">
          <a:xfrm>
            <a:off x="13306425" y="58902600"/>
            <a:ext cx="609600" cy="695325"/>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0" name="直線コネクタ 409"/>
          <xdr:cNvCxnSpPr/>
        </xdr:nvCxnSpPr>
        <xdr:spPr bwMode="auto">
          <a:xfrm>
            <a:off x="12677775" y="58188225"/>
            <a:ext cx="409575" cy="466725"/>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2" name="直線コネクタ 411"/>
          <xdr:cNvCxnSpPr/>
        </xdr:nvCxnSpPr>
        <xdr:spPr bwMode="auto">
          <a:xfrm flipH="1">
            <a:off x="12677775" y="57854850"/>
            <a:ext cx="409576" cy="333375"/>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20" name="直線コネクタ 419"/>
          <xdr:cNvCxnSpPr/>
        </xdr:nvCxnSpPr>
        <xdr:spPr bwMode="auto">
          <a:xfrm flipH="1">
            <a:off x="13506450" y="59588400"/>
            <a:ext cx="361950" cy="304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24" name="直線コネクタ 423"/>
          <xdr:cNvCxnSpPr/>
        </xdr:nvCxnSpPr>
        <xdr:spPr bwMode="auto">
          <a:xfrm>
            <a:off x="14411325" y="56845200"/>
            <a:ext cx="200025" cy="9715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27" name="直線コネクタ 426"/>
          <xdr:cNvCxnSpPr/>
        </xdr:nvCxnSpPr>
        <xdr:spPr bwMode="auto">
          <a:xfrm>
            <a:off x="14820900" y="56607075"/>
            <a:ext cx="0" cy="1438275"/>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30" name="直線コネクタ 429"/>
          <xdr:cNvCxnSpPr/>
        </xdr:nvCxnSpPr>
        <xdr:spPr bwMode="auto">
          <a:xfrm>
            <a:off x="14820900" y="58893075"/>
            <a:ext cx="0" cy="2667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34" name="直線コネクタ 433"/>
          <xdr:cNvCxnSpPr/>
        </xdr:nvCxnSpPr>
        <xdr:spPr bwMode="auto">
          <a:xfrm>
            <a:off x="13401675" y="57721500"/>
            <a:ext cx="552450" cy="628650"/>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rgbClr val="0000FF"/>
            </a:solidFill>
            <a:prstDash val="sysDash"/>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36" name="直線コネクタ 435"/>
          <xdr:cNvCxnSpPr/>
        </xdr:nvCxnSpPr>
        <xdr:spPr bwMode="auto">
          <a:xfrm flipH="1">
            <a:off x="13439775" y="58359675"/>
            <a:ext cx="514350" cy="428625"/>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rgbClr val="0000FF"/>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38" name="直線コネクタ 437"/>
          <xdr:cNvCxnSpPr/>
        </xdr:nvCxnSpPr>
        <xdr:spPr bwMode="auto">
          <a:xfrm flipH="1">
            <a:off x="13954130" y="57531000"/>
            <a:ext cx="1838320" cy="828675"/>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rgbClr val="0000FF"/>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42" name="直線コネクタ 441"/>
          <xdr:cNvCxnSpPr/>
        </xdr:nvCxnSpPr>
        <xdr:spPr bwMode="auto">
          <a:xfrm>
            <a:off x="13963650" y="58350150"/>
            <a:ext cx="11144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53" name="直線コネクタ 452"/>
          <xdr:cNvCxnSpPr/>
        </xdr:nvCxnSpPr>
        <xdr:spPr bwMode="auto">
          <a:xfrm flipV="1">
            <a:off x="13963650" y="57854850"/>
            <a:ext cx="857250" cy="48577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56" name="直線コネクタ 455"/>
          <xdr:cNvCxnSpPr/>
        </xdr:nvCxnSpPr>
        <xdr:spPr bwMode="auto">
          <a:xfrm>
            <a:off x="13954125" y="58388250"/>
            <a:ext cx="0" cy="12477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62" name="直線コネクタ 461"/>
          <xdr:cNvCxnSpPr/>
        </xdr:nvCxnSpPr>
        <xdr:spPr bwMode="auto">
          <a:xfrm flipV="1">
            <a:off x="11125200" y="59436002"/>
            <a:ext cx="1381125" cy="76199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65" name="直線コネクタ 464"/>
          <xdr:cNvCxnSpPr/>
        </xdr:nvCxnSpPr>
        <xdr:spPr bwMode="auto">
          <a:xfrm>
            <a:off x="14325600" y="59436000"/>
            <a:ext cx="2181225" cy="0"/>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67" name="直線コネクタ 466"/>
          <xdr:cNvCxnSpPr/>
        </xdr:nvCxnSpPr>
        <xdr:spPr bwMode="auto">
          <a:xfrm flipV="1">
            <a:off x="14830425" y="57492900"/>
            <a:ext cx="647700" cy="35242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70" name="直線コネクタ 469"/>
          <xdr:cNvCxnSpPr/>
        </xdr:nvCxnSpPr>
        <xdr:spPr bwMode="auto">
          <a:xfrm flipH="1">
            <a:off x="13954125" y="59645550"/>
            <a:ext cx="1" cy="6286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73" name="直線コネクタ 472"/>
          <xdr:cNvCxnSpPr/>
        </xdr:nvCxnSpPr>
        <xdr:spPr bwMode="auto">
          <a:xfrm>
            <a:off x="14820900" y="57492900"/>
            <a:ext cx="847725" cy="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78" name="直線コネクタ 477"/>
          <xdr:cNvCxnSpPr/>
        </xdr:nvCxnSpPr>
        <xdr:spPr bwMode="auto">
          <a:xfrm>
            <a:off x="15544800" y="57483375"/>
            <a:ext cx="0" cy="19431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81" name="直線コネクタ 480"/>
          <xdr:cNvCxnSpPr/>
        </xdr:nvCxnSpPr>
        <xdr:spPr bwMode="auto">
          <a:xfrm flipV="1">
            <a:off x="14039850" y="59445525"/>
            <a:ext cx="1514475" cy="838202"/>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85" name="直線コネクタ 484"/>
          <xdr:cNvCxnSpPr/>
        </xdr:nvCxnSpPr>
        <xdr:spPr bwMode="auto">
          <a:xfrm flipH="1">
            <a:off x="13973175" y="57816750"/>
            <a:ext cx="638175" cy="5334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00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497" name="円弧 496"/>
          <xdr:cNvSpPr/>
        </xdr:nvSpPr>
        <xdr:spPr bwMode="auto">
          <a:xfrm rot="10800000">
            <a:off x="13639799" y="57340499"/>
            <a:ext cx="857251" cy="1743076"/>
          </a:xfrm>
          <a:prstGeom prst="arc">
            <a:avLst>
              <a:gd name="adj1" fmla="val 4457531"/>
              <a:gd name="adj2" fmla="val 4941076"/>
            </a:avLst>
          </a:prstGeom>
          <a:noFill/>
          <a:ln w="9525" cap="flat" cmpd="sng" algn="ctr">
            <a:solidFill>
              <a:srgbClr val="FF99CC"/>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498" name="円弧 497"/>
          <xdr:cNvSpPr/>
        </xdr:nvSpPr>
        <xdr:spPr bwMode="auto">
          <a:xfrm rot="10800000">
            <a:off x="14220825" y="56959499"/>
            <a:ext cx="1238250" cy="1762125"/>
          </a:xfrm>
          <a:prstGeom prst="arc">
            <a:avLst>
              <a:gd name="adj1" fmla="val 3758477"/>
              <a:gd name="adj2" fmla="val 5255349"/>
            </a:avLst>
          </a:prstGeom>
          <a:noFill/>
          <a:ln w="9525" cap="flat" cmpd="sng" algn="ctr">
            <a:solidFill>
              <a:srgbClr val="FF99CC"/>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500" name="円弧 499"/>
          <xdr:cNvSpPr/>
        </xdr:nvSpPr>
        <xdr:spPr bwMode="auto">
          <a:xfrm rot="10800000">
            <a:off x="13439774" y="57445273"/>
            <a:ext cx="866774" cy="1371602"/>
          </a:xfrm>
          <a:prstGeom prst="arc">
            <a:avLst>
              <a:gd name="adj1" fmla="val 2337548"/>
              <a:gd name="adj2" fmla="val 5255349"/>
            </a:avLst>
          </a:prstGeom>
          <a:noFill/>
          <a:ln w="9525" cap="flat" cmpd="sng" algn="ctr">
            <a:solidFill>
              <a:srgbClr val="66CCFF"/>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502" name="円弧 501"/>
          <xdr:cNvSpPr/>
        </xdr:nvSpPr>
        <xdr:spPr bwMode="auto">
          <a:xfrm rot="10800000">
            <a:off x="14639925" y="57502425"/>
            <a:ext cx="1190621" cy="2171696"/>
          </a:xfrm>
          <a:prstGeom prst="arc">
            <a:avLst>
              <a:gd name="adj1" fmla="val 6468563"/>
              <a:gd name="adj2" fmla="val 9484796"/>
            </a:avLst>
          </a:prstGeom>
          <a:noFill/>
          <a:ln w="9525" cap="flat" cmpd="sng" algn="ctr">
            <a:solidFill>
              <a:srgbClr val="66CCFF"/>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fLocksText="0">
        <xdr:nvSpPr>
          <xdr:cNvPr id="503" name="Text 59"/>
          <xdr:cNvSpPr txBox="1">
            <a:spLocks noChangeArrowheads="1"/>
          </xdr:cNvSpPr>
        </xdr:nvSpPr>
        <xdr:spPr bwMode="auto">
          <a:xfrm>
            <a:off x="16592550" y="59331225"/>
            <a:ext cx="3238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X</a:t>
            </a: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504" name="Text 59"/>
          <xdr:cNvSpPr txBox="1">
            <a:spLocks noChangeArrowheads="1"/>
          </xdr:cNvSpPr>
        </xdr:nvSpPr>
        <xdr:spPr bwMode="auto">
          <a:xfrm>
            <a:off x="16059150" y="58226325"/>
            <a:ext cx="5905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X' , </a:t>
            </a:r>
            <a:r>
              <a:rPr lang="en-US" altLang="ja-JP" sz="1200" b="0" i="0" u="none" strike="noStrike" baseline="0">
                <a:solidFill>
                  <a:srgbClr val="FF0000"/>
                </a:solidFill>
                <a:latin typeface="Times New Roman"/>
                <a:cs typeface="Times New Roman"/>
              </a:rPr>
              <a:t>X''</a:t>
            </a: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505" name="Text 59"/>
          <xdr:cNvSpPr txBox="1">
            <a:spLocks noChangeArrowheads="1"/>
          </xdr:cNvSpPr>
        </xdr:nvSpPr>
        <xdr:spPr bwMode="auto">
          <a:xfrm>
            <a:off x="15849600" y="57378600"/>
            <a:ext cx="5905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FF"/>
                </a:solidFill>
                <a:latin typeface="Times New Roman"/>
                <a:cs typeface="Times New Roman"/>
              </a:rPr>
              <a:t>x</a:t>
            </a:r>
            <a:endParaRPr lang="ja-JP" altLang="en-US" sz="1200" b="0" i="0" u="none" strike="noStrike" baseline="0">
              <a:solidFill>
                <a:srgbClr val="0000FF"/>
              </a:solidFill>
              <a:latin typeface="Times New Roman"/>
              <a:cs typeface="Times New Roman"/>
            </a:endParaRPr>
          </a:p>
        </xdr:txBody>
      </xdr:sp>
      <xdr:sp macro="" textlink="" fLocksText="0">
        <xdr:nvSpPr>
          <xdr:cNvPr id="507" name="Text 59"/>
          <xdr:cNvSpPr txBox="1">
            <a:spLocks noChangeArrowheads="1"/>
          </xdr:cNvSpPr>
        </xdr:nvSpPr>
        <xdr:spPr bwMode="auto">
          <a:xfrm>
            <a:off x="8801100" y="60493275"/>
            <a:ext cx="2286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Z</a:t>
            </a: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508" name="Text 59"/>
          <xdr:cNvSpPr txBox="1">
            <a:spLocks noChangeArrowheads="1"/>
          </xdr:cNvSpPr>
        </xdr:nvSpPr>
        <xdr:spPr bwMode="auto">
          <a:xfrm>
            <a:off x="13916025" y="56826150"/>
            <a:ext cx="3238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Y'</a:t>
            </a: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509" name="Text 59"/>
          <xdr:cNvSpPr txBox="1">
            <a:spLocks noChangeArrowheads="1"/>
          </xdr:cNvSpPr>
        </xdr:nvSpPr>
        <xdr:spPr bwMode="auto">
          <a:xfrm>
            <a:off x="12944475" y="58721625"/>
            <a:ext cx="3238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Z'</a:t>
            </a: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510" name="Text 59"/>
          <xdr:cNvSpPr txBox="1">
            <a:spLocks noChangeArrowheads="1"/>
          </xdr:cNvSpPr>
        </xdr:nvSpPr>
        <xdr:spPr bwMode="auto">
          <a:xfrm>
            <a:off x="13735050" y="57169050"/>
            <a:ext cx="3238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FF0000"/>
                </a:solidFill>
                <a:latin typeface="Times New Roman"/>
                <a:cs typeface="Times New Roman"/>
              </a:rPr>
              <a:t>Y''</a:t>
            </a: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511" name="Text 59"/>
          <xdr:cNvSpPr txBox="1">
            <a:spLocks noChangeArrowheads="1"/>
          </xdr:cNvSpPr>
        </xdr:nvSpPr>
        <xdr:spPr bwMode="auto">
          <a:xfrm>
            <a:off x="13125449" y="58816875"/>
            <a:ext cx="4476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FF0000"/>
                </a:solidFill>
                <a:latin typeface="Times New Roman"/>
                <a:cs typeface="Times New Roman"/>
              </a:rPr>
              <a:t>Z'' </a:t>
            </a:r>
            <a:r>
              <a:rPr lang="en-US" altLang="ja-JP" sz="1200" b="0" i="0" u="none" strike="noStrike" baseline="0">
                <a:solidFill>
                  <a:sysClr val="windowText" lastClr="000000"/>
                </a:solidFill>
                <a:latin typeface="Times New Roman"/>
                <a:cs typeface="Times New Roman"/>
              </a:rPr>
              <a:t>,</a:t>
            </a:r>
            <a:r>
              <a:rPr lang="en-US" altLang="ja-JP" sz="1200" b="0" i="0" u="none" strike="noStrike" baseline="0">
                <a:solidFill>
                  <a:srgbClr val="FF0000"/>
                </a:solidFill>
                <a:latin typeface="Times New Roman"/>
                <a:cs typeface="Times New Roman"/>
              </a:rPr>
              <a:t> </a:t>
            </a:r>
            <a:r>
              <a:rPr lang="en-US" altLang="ja-JP" sz="1200" b="0" i="0" u="none" strike="noStrike" baseline="0">
                <a:solidFill>
                  <a:srgbClr val="0000FF"/>
                </a:solidFill>
                <a:latin typeface="Times New Roman"/>
                <a:cs typeface="Times New Roman"/>
              </a:rPr>
              <a:t>z</a:t>
            </a: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sp macro="" textlink="" fLocksText="0">
        <xdr:nvSpPr>
          <xdr:cNvPr id="512" name="Text 59"/>
          <xdr:cNvSpPr txBox="1">
            <a:spLocks noChangeArrowheads="1"/>
          </xdr:cNvSpPr>
        </xdr:nvSpPr>
        <xdr:spPr bwMode="auto">
          <a:xfrm>
            <a:off x="13268325" y="57502425"/>
            <a:ext cx="180975"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FF"/>
                </a:solidFill>
                <a:latin typeface="Times New Roman"/>
                <a:cs typeface="Times New Roman"/>
              </a:rPr>
              <a:t>y</a:t>
            </a:r>
            <a:endParaRPr lang="ja-JP" altLang="en-US" sz="1200" b="0" i="0" u="none" strike="noStrike" baseline="0">
              <a:solidFill>
                <a:srgbClr val="0000FF"/>
              </a:solidFill>
              <a:latin typeface="Times New Roman"/>
              <a:cs typeface="Times New Roman"/>
            </a:endParaRPr>
          </a:p>
        </xdr:txBody>
      </xdr:sp>
      <xdr:sp macro="" textlink="" fLocksText="0">
        <xdr:nvSpPr>
          <xdr:cNvPr id="513" name="Text 59"/>
          <xdr:cNvSpPr txBox="1">
            <a:spLocks noChangeArrowheads="1"/>
          </xdr:cNvSpPr>
        </xdr:nvSpPr>
        <xdr:spPr bwMode="auto">
          <a:xfrm>
            <a:off x="15563850" y="58883550"/>
            <a:ext cx="2857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δy1</a:t>
            </a:r>
            <a:endParaRPr lang="ja-JP" altLang="en-US" sz="1200" b="0" i="0" u="none" strike="noStrike" baseline="0">
              <a:solidFill>
                <a:sysClr val="windowText" lastClr="000000"/>
              </a:solidFill>
              <a:latin typeface="Times New Roman"/>
              <a:cs typeface="Times New Roman"/>
            </a:endParaRPr>
          </a:p>
        </xdr:txBody>
      </xdr:sp>
      <xdr:sp macro="" textlink="" fLocksText="0">
        <xdr:nvSpPr>
          <xdr:cNvPr id="515" name="Text 59"/>
          <xdr:cNvSpPr txBox="1">
            <a:spLocks noChangeArrowheads="1"/>
          </xdr:cNvSpPr>
        </xdr:nvSpPr>
        <xdr:spPr bwMode="auto">
          <a:xfrm>
            <a:off x="14830425" y="59855100"/>
            <a:ext cx="2857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δz1</a:t>
            </a:r>
            <a:endParaRPr lang="ja-JP" altLang="en-US" sz="1200" b="0" i="0" u="none" strike="noStrike" baseline="0">
              <a:solidFill>
                <a:sysClr val="windowText" lastClr="000000"/>
              </a:solidFill>
              <a:latin typeface="Times New Roman"/>
              <a:cs typeface="Times New Roman"/>
            </a:endParaRPr>
          </a:p>
        </xdr:txBody>
      </xdr:sp>
      <xdr:sp macro="" textlink="" fLocksText="0">
        <xdr:nvSpPr>
          <xdr:cNvPr id="516" name="Text 59"/>
          <xdr:cNvSpPr txBox="1">
            <a:spLocks noChangeArrowheads="1"/>
          </xdr:cNvSpPr>
        </xdr:nvSpPr>
        <xdr:spPr bwMode="auto">
          <a:xfrm>
            <a:off x="15763875" y="57864375"/>
            <a:ext cx="295275"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66CCFF"/>
                </a:solidFill>
                <a:latin typeface="+mn-ea"/>
                <a:ea typeface="+mn-ea"/>
                <a:cs typeface="Times New Roman"/>
              </a:rPr>
              <a:t>φ1</a:t>
            </a:r>
            <a:endParaRPr lang="ja-JP" altLang="en-US" sz="1200" b="0" i="0" u="none" strike="noStrike" baseline="0">
              <a:solidFill>
                <a:srgbClr val="66CCFF"/>
              </a:solidFill>
              <a:latin typeface="+mn-ea"/>
              <a:ea typeface="+mn-ea"/>
              <a:cs typeface="Times New Roman"/>
            </a:endParaRPr>
          </a:p>
        </xdr:txBody>
      </xdr:sp>
      <xdr:sp macro="" textlink="" fLocksText="0">
        <xdr:nvSpPr>
          <xdr:cNvPr id="517" name="Text 59"/>
          <xdr:cNvSpPr txBox="1">
            <a:spLocks noChangeArrowheads="1"/>
          </xdr:cNvSpPr>
        </xdr:nvSpPr>
        <xdr:spPr bwMode="auto">
          <a:xfrm>
            <a:off x="13582650" y="57550050"/>
            <a:ext cx="295275"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66CCFF"/>
                </a:solidFill>
                <a:latin typeface="+mn-ea"/>
                <a:ea typeface="+mn-ea"/>
                <a:cs typeface="Times New Roman"/>
              </a:rPr>
              <a:t>φ1</a:t>
            </a:r>
            <a:endParaRPr lang="ja-JP" altLang="en-US" sz="1200" b="0" i="0" u="none" strike="noStrike" baseline="0">
              <a:solidFill>
                <a:srgbClr val="66CCFF"/>
              </a:solidFill>
              <a:latin typeface="+mn-ea"/>
              <a:ea typeface="+mn-ea"/>
              <a:cs typeface="Times New Roman"/>
            </a:endParaRPr>
          </a:p>
        </xdr:txBody>
      </xdr:sp>
      <xdr:sp macro="" textlink="" fLocksText="0">
        <xdr:nvSpPr>
          <xdr:cNvPr id="521" name="Text 59"/>
          <xdr:cNvSpPr txBox="1">
            <a:spLocks noChangeArrowheads="1"/>
          </xdr:cNvSpPr>
        </xdr:nvSpPr>
        <xdr:spPr bwMode="auto">
          <a:xfrm>
            <a:off x="14563725" y="56816625"/>
            <a:ext cx="295275"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FF99CC"/>
                </a:solidFill>
                <a:latin typeface="+mn-ea"/>
                <a:ea typeface="+mn-ea"/>
                <a:cs typeface="Times New Roman"/>
              </a:rPr>
              <a:t>ω1</a:t>
            </a:r>
            <a:endParaRPr lang="ja-JP" altLang="en-US" sz="1200" b="0" i="0" u="none" strike="noStrike" baseline="0">
              <a:solidFill>
                <a:srgbClr val="FF99CC"/>
              </a:solidFill>
              <a:latin typeface="+mn-ea"/>
              <a:ea typeface="+mn-ea"/>
              <a:cs typeface="Times New Roman"/>
            </a:endParaRPr>
          </a:p>
        </xdr:txBody>
      </xdr:sp>
      <xdr:sp macro="" textlink="" fLocksText="0">
        <xdr:nvSpPr>
          <xdr:cNvPr id="522" name="Text 59"/>
          <xdr:cNvSpPr txBox="1">
            <a:spLocks noChangeArrowheads="1"/>
          </xdr:cNvSpPr>
        </xdr:nvSpPr>
        <xdr:spPr bwMode="auto">
          <a:xfrm>
            <a:off x="13963650" y="57254775"/>
            <a:ext cx="2571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FF99CC"/>
                </a:solidFill>
                <a:latin typeface="+mn-ea"/>
                <a:ea typeface="+mn-ea"/>
                <a:cs typeface="Times New Roman"/>
              </a:rPr>
              <a:t>ω1</a:t>
            </a:r>
            <a:endParaRPr lang="ja-JP" altLang="en-US" sz="1200" b="0" i="0" u="none" strike="noStrike" baseline="0">
              <a:solidFill>
                <a:srgbClr val="FF99CC"/>
              </a:solidFill>
              <a:latin typeface="+mn-ea"/>
              <a:ea typeface="+mn-ea"/>
              <a:cs typeface="Times New Roman"/>
            </a:endParaRPr>
          </a:p>
        </xdr:txBody>
      </xdr:sp>
      <xdr:sp macro="" textlink="">
        <xdr:nvSpPr>
          <xdr:cNvPr id="523" name="円/楕円 522"/>
          <xdr:cNvSpPr/>
        </xdr:nvSpPr>
        <xdr:spPr bwMode="auto">
          <a:xfrm>
            <a:off x="10944225" y="59388375"/>
            <a:ext cx="85725" cy="95250"/>
          </a:xfrm>
          <a:prstGeom prst="ellipse">
            <a:avLst/>
          </a:prstGeom>
          <a:solidFill>
            <a:schemeClr val="tx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524" name="円/楕円 523"/>
          <xdr:cNvSpPr/>
        </xdr:nvSpPr>
        <xdr:spPr bwMode="auto">
          <a:xfrm>
            <a:off x="13916025" y="58302525"/>
            <a:ext cx="85725" cy="95250"/>
          </a:xfrm>
          <a:prstGeom prst="ellipse">
            <a:avLst/>
          </a:prstGeom>
          <a:solidFill>
            <a:srgbClr val="0000FF"/>
          </a:solid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fLocksText="0">
        <xdr:nvSpPr>
          <xdr:cNvPr id="506" name="Text 59"/>
          <xdr:cNvSpPr txBox="1">
            <a:spLocks noChangeArrowheads="1"/>
          </xdr:cNvSpPr>
        </xdr:nvSpPr>
        <xdr:spPr bwMode="auto">
          <a:xfrm>
            <a:off x="11353800" y="56045100"/>
            <a:ext cx="3238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rgbClr val="000000"/>
                </a:solidFill>
                <a:latin typeface="Times New Roman"/>
                <a:cs typeface="Times New Roman"/>
              </a:rPr>
              <a:t>Y</a:t>
            </a:r>
          </a:p>
          <a:p>
            <a:pPr algn="l" rtl="0">
              <a:defRPr sz="1000"/>
            </a:pPr>
            <a:endParaRPr lang="ja-JP" altLang="en-US" sz="120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xnSp macro="">
        <xdr:nvCxnSpPr>
          <xdr:cNvPr id="460" name="直線コネクタ 459"/>
          <xdr:cNvCxnSpPr/>
        </xdr:nvCxnSpPr>
        <xdr:spPr bwMode="auto">
          <a:xfrm>
            <a:off x="12496800" y="56588025"/>
            <a:ext cx="0" cy="28479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75" name="直線コネクタ 274"/>
          <xdr:cNvCxnSpPr/>
        </xdr:nvCxnSpPr>
        <xdr:spPr bwMode="auto">
          <a:xfrm flipV="1">
            <a:off x="13468350" y="60283726"/>
            <a:ext cx="495300" cy="27622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5" name="直線コネクタ 324"/>
          <xdr:cNvCxnSpPr/>
        </xdr:nvCxnSpPr>
        <xdr:spPr bwMode="auto">
          <a:xfrm>
            <a:off x="10620375" y="60502800"/>
            <a:ext cx="292417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326" name="Text 59"/>
          <xdr:cNvSpPr txBox="1">
            <a:spLocks noChangeArrowheads="1"/>
          </xdr:cNvSpPr>
        </xdr:nvSpPr>
        <xdr:spPr bwMode="auto">
          <a:xfrm>
            <a:off x="12182475" y="60512325"/>
            <a:ext cx="2857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L1</a:t>
            </a:r>
            <a:endParaRPr lang="ja-JP" altLang="en-US" sz="1200" b="0" i="0" u="none" strike="noStrike" baseline="0">
              <a:solidFill>
                <a:sysClr val="windowText" lastClr="000000"/>
              </a:solidFill>
              <a:latin typeface="Times New Roman"/>
              <a:cs typeface="Times New Roman"/>
            </a:endParaRPr>
          </a:p>
        </xdr:txBody>
      </xdr:sp>
      <xdr:cxnSp macro="">
        <xdr:nvCxnSpPr>
          <xdr:cNvPr id="334" name="直線コネクタ 333"/>
          <xdr:cNvCxnSpPr/>
        </xdr:nvCxnSpPr>
        <xdr:spPr bwMode="auto">
          <a:xfrm>
            <a:off x="11125200" y="57340500"/>
            <a:ext cx="0" cy="28479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35" name="直線コネクタ 334"/>
          <xdr:cNvCxnSpPr/>
        </xdr:nvCxnSpPr>
        <xdr:spPr bwMode="auto">
          <a:xfrm flipV="1">
            <a:off x="11115675" y="56588027"/>
            <a:ext cx="1381125" cy="75247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39" name="直線コネクタ 338"/>
          <xdr:cNvCxnSpPr/>
        </xdr:nvCxnSpPr>
        <xdr:spPr bwMode="auto">
          <a:xfrm flipV="1">
            <a:off x="10515600" y="60198000"/>
            <a:ext cx="619125" cy="3429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40" name="直線コネクタ 339"/>
          <xdr:cNvCxnSpPr/>
        </xdr:nvCxnSpPr>
        <xdr:spPr bwMode="auto">
          <a:xfrm>
            <a:off x="10982325" y="57492900"/>
            <a:ext cx="1524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45" name="直線コネクタ 344"/>
          <xdr:cNvCxnSpPr/>
        </xdr:nvCxnSpPr>
        <xdr:spPr bwMode="auto">
          <a:xfrm>
            <a:off x="12763500" y="58569225"/>
            <a:ext cx="0" cy="8667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47" name="直線コネクタ 346"/>
          <xdr:cNvCxnSpPr/>
        </xdr:nvCxnSpPr>
        <xdr:spPr bwMode="auto">
          <a:xfrm>
            <a:off x="11944350" y="59750325"/>
            <a:ext cx="25717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49" name="直線コネクタ 348"/>
          <xdr:cNvCxnSpPr/>
        </xdr:nvCxnSpPr>
        <xdr:spPr bwMode="auto">
          <a:xfrm flipV="1">
            <a:off x="12211050" y="59426475"/>
            <a:ext cx="581025" cy="3238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50" name="直線コネクタ 349"/>
          <xdr:cNvCxnSpPr/>
        </xdr:nvCxnSpPr>
        <xdr:spPr bwMode="auto">
          <a:xfrm>
            <a:off x="12487275" y="58588275"/>
            <a:ext cx="25717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351" name="Text 59"/>
          <xdr:cNvSpPr txBox="1">
            <a:spLocks noChangeArrowheads="1"/>
          </xdr:cNvSpPr>
        </xdr:nvSpPr>
        <xdr:spPr bwMode="auto">
          <a:xfrm>
            <a:off x="11858625" y="59759850"/>
            <a:ext cx="2857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W0</a:t>
            </a:r>
            <a:endParaRPr lang="ja-JP" altLang="en-US" sz="1200" b="0" i="0" u="none" strike="noStrike" baseline="0">
              <a:solidFill>
                <a:sysClr val="windowText" lastClr="000000"/>
              </a:solidFill>
              <a:latin typeface="Times New Roman"/>
              <a:cs typeface="Times New Roman"/>
            </a:endParaRPr>
          </a:p>
        </xdr:txBody>
      </xdr:sp>
      <xdr:sp macro="" textlink="" fLocksText="0">
        <xdr:nvSpPr>
          <xdr:cNvPr id="352" name="Text 59"/>
          <xdr:cNvSpPr txBox="1">
            <a:spLocks noChangeArrowheads="1"/>
          </xdr:cNvSpPr>
        </xdr:nvSpPr>
        <xdr:spPr bwMode="auto">
          <a:xfrm>
            <a:off x="12496800" y="59578875"/>
            <a:ext cx="2857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Z0</a:t>
            </a:r>
            <a:endParaRPr lang="ja-JP" altLang="en-US" sz="1200" b="0" i="0" u="none" strike="noStrike" baseline="0">
              <a:solidFill>
                <a:sysClr val="windowText" lastClr="000000"/>
              </a:solidFill>
              <a:latin typeface="Times New Roman"/>
              <a:cs typeface="Times New Roman"/>
            </a:endParaRPr>
          </a:p>
        </xdr:txBody>
      </xdr:sp>
      <xdr:sp macro="" textlink="" fLocksText="0">
        <xdr:nvSpPr>
          <xdr:cNvPr id="353" name="Text 59"/>
          <xdr:cNvSpPr txBox="1">
            <a:spLocks noChangeArrowheads="1"/>
          </xdr:cNvSpPr>
        </xdr:nvSpPr>
        <xdr:spPr bwMode="auto">
          <a:xfrm>
            <a:off x="12792075" y="58988325"/>
            <a:ext cx="2857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Y0</a:t>
            </a:r>
            <a:endParaRPr lang="ja-JP" altLang="en-US" sz="1200" b="0" i="0" u="none" strike="noStrike" baseline="0">
              <a:solidFill>
                <a:sysClr val="windowText" lastClr="000000"/>
              </a:solidFill>
              <a:latin typeface="Times New Roman"/>
              <a:cs typeface="Times New Roman"/>
            </a:endParaRPr>
          </a:p>
        </xdr:txBody>
      </xdr:sp>
      <xdr:sp macro="" textlink="" fLocksText="0">
        <xdr:nvSpPr>
          <xdr:cNvPr id="354" name="Text 59"/>
          <xdr:cNvSpPr txBox="1">
            <a:spLocks noChangeArrowheads="1"/>
          </xdr:cNvSpPr>
        </xdr:nvSpPr>
        <xdr:spPr bwMode="auto">
          <a:xfrm>
            <a:off x="11830050" y="56559450"/>
            <a:ext cx="552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ysClr val="windowText" lastClr="000000"/>
                </a:solidFill>
                <a:latin typeface="Times New Roman"/>
                <a:cs typeface="Times New Roman"/>
              </a:rPr>
              <a:t>界面</a:t>
            </a:r>
            <a:r>
              <a:rPr lang="en-US" altLang="ja-JP" sz="1200" b="0" i="0" u="none" strike="noStrike" baseline="0">
                <a:solidFill>
                  <a:sysClr val="windowText" lastClr="000000"/>
                </a:solidFill>
                <a:latin typeface="Times New Roman"/>
                <a:cs typeface="Times New Roman"/>
              </a:rPr>
              <a:t>0</a:t>
            </a:r>
            <a:endParaRPr lang="ja-JP" altLang="en-US" sz="1200" b="0" i="0" u="none" strike="noStrike" baseline="0">
              <a:solidFill>
                <a:sysClr val="windowText" lastClr="000000"/>
              </a:solidFill>
              <a:latin typeface="Times New Roman"/>
              <a:cs typeface="Times New Roman"/>
            </a:endParaRPr>
          </a:p>
        </xdr:txBody>
      </xdr:sp>
      <xdr:sp macro="" textlink="" fLocksText="0">
        <xdr:nvSpPr>
          <xdr:cNvPr id="355" name="Text 59"/>
          <xdr:cNvSpPr txBox="1">
            <a:spLocks noChangeArrowheads="1"/>
          </xdr:cNvSpPr>
        </xdr:nvSpPr>
        <xdr:spPr bwMode="auto">
          <a:xfrm>
            <a:off x="14878050" y="56540400"/>
            <a:ext cx="5524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1200" b="0" i="0" u="none" strike="noStrike" baseline="0">
                <a:solidFill>
                  <a:sysClr val="windowText" lastClr="000000"/>
                </a:solidFill>
                <a:latin typeface="Times New Roman"/>
                <a:cs typeface="Times New Roman"/>
              </a:rPr>
              <a:t>界面</a:t>
            </a:r>
            <a:r>
              <a:rPr lang="en-US" altLang="ja-JP" sz="1200" b="0" i="0" u="none" strike="noStrike" baseline="0">
                <a:solidFill>
                  <a:sysClr val="windowText" lastClr="000000"/>
                </a:solidFill>
                <a:latin typeface="Times New Roman"/>
                <a:cs typeface="Times New Roman"/>
              </a:rPr>
              <a:t>1</a:t>
            </a:r>
            <a:endParaRPr lang="ja-JP" altLang="en-US" sz="1200" b="0" i="0" u="none" strike="noStrike" baseline="0">
              <a:solidFill>
                <a:sysClr val="windowText" lastClr="000000"/>
              </a:solidFill>
              <a:latin typeface="Times New Roman"/>
              <a:cs typeface="Times New Roman"/>
            </a:endParaRPr>
          </a:p>
        </xdr:txBody>
      </xdr:sp>
      <xdr:cxnSp macro="">
        <xdr:nvCxnSpPr>
          <xdr:cNvPr id="356" name="直線コネクタ 355"/>
          <xdr:cNvCxnSpPr/>
        </xdr:nvCxnSpPr>
        <xdr:spPr bwMode="auto">
          <a:xfrm flipV="1">
            <a:off x="10953750" y="59778901"/>
            <a:ext cx="1238250" cy="65722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57" name="直線コネクタ 356"/>
          <xdr:cNvCxnSpPr/>
        </xdr:nvCxnSpPr>
        <xdr:spPr bwMode="auto">
          <a:xfrm>
            <a:off x="9248775" y="60388500"/>
            <a:ext cx="177165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365" name="Text 59"/>
          <xdr:cNvSpPr txBox="1">
            <a:spLocks noChangeArrowheads="1"/>
          </xdr:cNvSpPr>
        </xdr:nvSpPr>
        <xdr:spPr bwMode="auto">
          <a:xfrm>
            <a:off x="9801225" y="60398025"/>
            <a:ext cx="285750"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en-US" altLang="ja-JP" sz="1200" b="0" i="0" u="none" strike="noStrike" baseline="0">
                <a:solidFill>
                  <a:sysClr val="windowText" lastClr="000000"/>
                </a:solidFill>
                <a:latin typeface="Times New Roman"/>
                <a:cs typeface="Times New Roman"/>
              </a:rPr>
              <a:t>X0</a:t>
            </a:r>
            <a:endParaRPr lang="ja-JP" altLang="en-US" sz="1200" b="0" i="0" u="none" strike="noStrike" baseline="0">
              <a:solidFill>
                <a:sysClr val="windowText" lastClr="000000"/>
              </a:solidFill>
              <a:latin typeface="Times New Roman"/>
              <a:cs typeface="Times New Roman"/>
            </a:endParaRPr>
          </a:p>
        </xdr:txBody>
      </xdr:sp>
      <xdr:sp macro="" textlink="">
        <xdr:nvSpPr>
          <xdr:cNvPr id="341" name="円/楕円 340"/>
          <xdr:cNvSpPr/>
        </xdr:nvSpPr>
        <xdr:spPr bwMode="auto">
          <a:xfrm>
            <a:off x="12163425" y="58826400"/>
            <a:ext cx="85725" cy="95250"/>
          </a:xfrm>
          <a:prstGeom prst="ellipse">
            <a:avLst/>
          </a:prstGeom>
          <a:solidFill>
            <a:srgbClr val="00B050"/>
          </a:solidFill>
          <a:ln w="9525" cap="flat" cmpd="sng" algn="ctr">
            <a:solidFill>
              <a:srgbClr val="00B05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11</xdr:col>
      <xdr:colOff>713933</xdr:colOff>
      <xdr:row>375</xdr:row>
      <xdr:rowOff>66044</xdr:rowOff>
    </xdr:from>
    <xdr:to>
      <xdr:col>15</xdr:col>
      <xdr:colOff>118259</xdr:colOff>
      <xdr:row>386</xdr:row>
      <xdr:rowOff>86697</xdr:rowOff>
    </xdr:to>
    <xdr:grpSp>
      <xdr:nvGrpSpPr>
        <xdr:cNvPr id="8" name="グループ化 7"/>
        <xdr:cNvGrpSpPr/>
      </xdr:nvGrpSpPr>
      <xdr:grpSpPr>
        <a:xfrm>
          <a:off x="8076758" y="60787919"/>
          <a:ext cx="2833326" cy="1801828"/>
          <a:chOff x="8076758" y="60949844"/>
          <a:chExt cx="2833326" cy="1801828"/>
        </a:xfrm>
      </xdr:grpSpPr>
      <xdr:cxnSp macro="">
        <xdr:nvCxnSpPr>
          <xdr:cNvPr id="3" name="直線コネクタ 2"/>
          <xdr:cNvCxnSpPr/>
        </xdr:nvCxnSpPr>
        <xdr:spPr bwMode="auto">
          <a:xfrm flipV="1">
            <a:off x="9277350" y="60949844"/>
            <a:ext cx="232476" cy="173418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7" name="直線コネクタ 6"/>
          <xdr:cNvCxnSpPr/>
        </xdr:nvCxnSpPr>
        <xdr:spPr bwMode="auto">
          <a:xfrm rot="12982667" flipH="1">
            <a:off x="8378409" y="61438063"/>
            <a:ext cx="1924049" cy="10572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lgDashDot"/>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1" name="直線コネクタ 10"/>
          <xdr:cNvCxnSpPr/>
        </xdr:nvCxnSpPr>
        <xdr:spPr bwMode="auto">
          <a:xfrm rot="12982667" flipH="1">
            <a:off x="8745695" y="61766389"/>
            <a:ext cx="371474" cy="981075"/>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36" name="直線コネクタ 135"/>
          <xdr:cNvCxnSpPr/>
        </xdr:nvCxnSpPr>
        <xdr:spPr bwMode="auto">
          <a:xfrm rot="12982667">
            <a:off x="8520889" y="61498895"/>
            <a:ext cx="1000124" cy="180975"/>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00FF"/>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41" name="直線コネクタ 140"/>
          <xdr:cNvCxnSpPr/>
        </xdr:nvCxnSpPr>
        <xdr:spPr bwMode="auto">
          <a:xfrm rot="12982667" flipH="1">
            <a:off x="9626661" y="61196827"/>
            <a:ext cx="371474" cy="9810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dash"/>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42" name="直線コネクタ 141"/>
          <xdr:cNvCxnSpPr/>
        </xdr:nvCxnSpPr>
        <xdr:spPr bwMode="auto">
          <a:xfrm rot="12982667" flipH="1">
            <a:off x="9575212" y="61353413"/>
            <a:ext cx="609599" cy="885825"/>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23" name="円弧 22"/>
          <xdr:cNvSpPr/>
        </xdr:nvSpPr>
        <xdr:spPr bwMode="auto">
          <a:xfrm rot="12982667">
            <a:off x="8798355" y="61396975"/>
            <a:ext cx="1114425" cy="1114425"/>
          </a:xfrm>
          <a:prstGeom prst="arc">
            <a:avLst>
              <a:gd name="adj1" fmla="val 17333892"/>
              <a:gd name="adj2" fmla="val 19681433"/>
            </a:avLst>
          </a:prstGeom>
          <a:noFill/>
          <a:ln w="9525" cap="flat" cmpd="sng" algn="ctr">
            <a:solidFill>
              <a:schemeClr val="bg1">
                <a:lumMod val="50000"/>
              </a:schemeClr>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03" name="円弧 202"/>
          <xdr:cNvSpPr/>
        </xdr:nvSpPr>
        <xdr:spPr bwMode="auto">
          <a:xfrm rot="18382667">
            <a:off x="8806024" y="61402625"/>
            <a:ext cx="1114425" cy="1114425"/>
          </a:xfrm>
          <a:prstGeom prst="arc">
            <a:avLst>
              <a:gd name="adj1" fmla="val 14458175"/>
              <a:gd name="adj2" fmla="val 16802655"/>
            </a:avLst>
          </a:prstGeom>
          <a:noFill/>
          <a:ln w="9525" cap="flat" cmpd="sng" algn="ctr">
            <a:solidFill>
              <a:schemeClr val="bg1">
                <a:lumMod val="50000"/>
              </a:schemeClr>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04" name="円弧 203"/>
          <xdr:cNvSpPr/>
        </xdr:nvSpPr>
        <xdr:spPr bwMode="auto">
          <a:xfrm rot="2182667">
            <a:off x="8827011" y="61406254"/>
            <a:ext cx="1114425" cy="1114425"/>
          </a:xfrm>
          <a:prstGeom prst="arc">
            <a:avLst>
              <a:gd name="adj1" fmla="val 17333892"/>
              <a:gd name="adj2" fmla="val 19971380"/>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05" name="円弧 204"/>
          <xdr:cNvSpPr/>
        </xdr:nvSpPr>
        <xdr:spPr bwMode="auto">
          <a:xfrm rot="12982667">
            <a:off x="8636388" y="61168090"/>
            <a:ext cx="1504950" cy="1562099"/>
          </a:xfrm>
          <a:prstGeom prst="arc">
            <a:avLst>
              <a:gd name="adj1" fmla="val 7509077"/>
              <a:gd name="adj2" fmla="val 9164812"/>
            </a:avLst>
          </a:prstGeom>
          <a:noFill/>
          <a:ln w="9525" cap="flat" cmpd="sng" algn="ctr">
            <a:solidFill>
              <a:srgbClr val="FF0000"/>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06" name="円弧 205"/>
          <xdr:cNvSpPr/>
        </xdr:nvSpPr>
        <xdr:spPr bwMode="auto">
          <a:xfrm rot="12982667">
            <a:off x="8667829" y="61255028"/>
            <a:ext cx="1381125" cy="1390651"/>
          </a:xfrm>
          <a:prstGeom prst="arc">
            <a:avLst>
              <a:gd name="adj1" fmla="val 622071"/>
              <a:gd name="adj2" fmla="val 9164812"/>
            </a:avLst>
          </a:prstGeom>
          <a:noFill/>
          <a:ln w="9525" cap="flat" cmpd="sng" algn="ctr">
            <a:solidFill>
              <a:srgbClr val="0000FF"/>
            </a:solidFill>
            <a:prstDash val="solid"/>
            <a:round/>
            <a:headEnd type="triangl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24" name="テキスト ボックス 23"/>
          <xdr:cNvSpPr txBox="1"/>
        </xdr:nvSpPr>
        <xdr:spPr>
          <a:xfrm>
            <a:off x="8484275" y="61949101"/>
            <a:ext cx="400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lumMod val="50000"/>
                  </a:schemeClr>
                </a:solidFill>
              </a:rPr>
              <a:t>θ1</a:t>
            </a:r>
            <a:endParaRPr kumimoji="1" lang="ja-JP" altLang="en-US" sz="1100">
              <a:solidFill>
                <a:schemeClr val="bg1">
                  <a:lumMod val="50000"/>
                </a:schemeClr>
              </a:solidFill>
            </a:endParaRPr>
          </a:p>
        </xdr:txBody>
      </xdr:sp>
      <xdr:sp macro="" textlink="">
        <xdr:nvSpPr>
          <xdr:cNvPr id="207" name="テキスト ボックス 206"/>
          <xdr:cNvSpPr txBox="1"/>
        </xdr:nvSpPr>
        <xdr:spPr>
          <a:xfrm>
            <a:off x="8599805" y="61503056"/>
            <a:ext cx="400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lumMod val="50000"/>
                  </a:schemeClr>
                </a:solidFill>
              </a:rPr>
              <a:t>θ1</a:t>
            </a:r>
            <a:endParaRPr kumimoji="1" lang="ja-JP" altLang="en-US" sz="1100">
              <a:solidFill>
                <a:schemeClr val="bg1">
                  <a:lumMod val="50000"/>
                </a:schemeClr>
              </a:solidFill>
            </a:endParaRPr>
          </a:p>
        </xdr:txBody>
      </xdr:sp>
      <xdr:sp macro="" textlink="">
        <xdr:nvSpPr>
          <xdr:cNvPr id="208" name="テキスト ボックス 207"/>
          <xdr:cNvSpPr txBox="1"/>
        </xdr:nvSpPr>
        <xdr:spPr>
          <a:xfrm>
            <a:off x="9665714" y="61799801"/>
            <a:ext cx="400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θ1</a:t>
            </a:r>
            <a:endParaRPr kumimoji="1" lang="ja-JP" altLang="en-US" sz="1100"/>
          </a:p>
        </xdr:txBody>
      </xdr:sp>
      <xdr:sp macro="" textlink="">
        <xdr:nvSpPr>
          <xdr:cNvPr id="210" name="テキスト ボックス 209"/>
          <xdr:cNvSpPr txBox="1"/>
        </xdr:nvSpPr>
        <xdr:spPr>
          <a:xfrm>
            <a:off x="10129033" y="61787384"/>
            <a:ext cx="7810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θ2(</a:t>
            </a:r>
            <a:r>
              <a:rPr kumimoji="1" lang="ja-JP" altLang="en-US" sz="1100">
                <a:solidFill>
                  <a:srgbClr val="FF0000"/>
                </a:solidFill>
              </a:rPr>
              <a:t>屈折</a:t>
            </a:r>
            <a:r>
              <a:rPr kumimoji="1" lang="en-US" altLang="ja-JP" sz="1100">
                <a:solidFill>
                  <a:srgbClr val="FF0000"/>
                </a:solidFill>
              </a:rPr>
              <a:t>)</a:t>
            </a:r>
            <a:endParaRPr kumimoji="1" lang="ja-JP" altLang="en-US" sz="1100">
              <a:solidFill>
                <a:srgbClr val="FF0000"/>
              </a:solidFill>
            </a:endParaRPr>
          </a:p>
        </xdr:txBody>
      </xdr:sp>
      <xdr:sp macro="" textlink="">
        <xdr:nvSpPr>
          <xdr:cNvPr id="211" name="テキスト ボックス 210"/>
          <xdr:cNvSpPr txBox="1"/>
        </xdr:nvSpPr>
        <xdr:spPr>
          <a:xfrm>
            <a:off x="8741962" y="61003301"/>
            <a:ext cx="7810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0000FF"/>
                </a:solidFill>
              </a:rPr>
              <a:t>θ2(</a:t>
            </a:r>
            <a:r>
              <a:rPr kumimoji="1" lang="ja-JP" altLang="en-US" sz="1100">
                <a:solidFill>
                  <a:srgbClr val="0000FF"/>
                </a:solidFill>
              </a:rPr>
              <a:t>反射</a:t>
            </a:r>
            <a:r>
              <a:rPr kumimoji="1" lang="en-US" altLang="ja-JP" sz="1100">
                <a:solidFill>
                  <a:srgbClr val="0000FF"/>
                </a:solidFill>
              </a:rPr>
              <a:t>)</a:t>
            </a:r>
            <a:endParaRPr kumimoji="1" lang="ja-JP" altLang="en-US" sz="1100">
              <a:solidFill>
                <a:srgbClr val="0000FF"/>
              </a:solidFill>
            </a:endParaRPr>
          </a:p>
        </xdr:txBody>
      </xdr:sp>
      <xdr:sp macro="" textlink="">
        <xdr:nvSpPr>
          <xdr:cNvPr id="212" name="テキスト ボックス 211"/>
          <xdr:cNvSpPr txBox="1"/>
        </xdr:nvSpPr>
        <xdr:spPr>
          <a:xfrm>
            <a:off x="9231038" y="62494497"/>
            <a:ext cx="57150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界面</a:t>
            </a:r>
          </a:p>
        </xdr:txBody>
      </xdr:sp>
      <xdr:sp macro="" textlink="">
        <xdr:nvSpPr>
          <xdr:cNvPr id="213" name="テキスト ボックス 212"/>
          <xdr:cNvSpPr txBox="1"/>
        </xdr:nvSpPr>
        <xdr:spPr>
          <a:xfrm>
            <a:off x="8076758" y="61543606"/>
            <a:ext cx="57150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法線</a:t>
            </a:r>
          </a:p>
        </xdr:txBody>
      </xdr:sp>
      <xdr:sp macro="" textlink="">
        <xdr:nvSpPr>
          <xdr:cNvPr id="283" name="テキスト ボックス 282"/>
          <xdr:cNvSpPr txBox="1"/>
        </xdr:nvSpPr>
        <xdr:spPr>
          <a:xfrm>
            <a:off x="9334500" y="62198250"/>
            <a:ext cx="400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n2</a:t>
            </a:r>
            <a:endParaRPr kumimoji="1" lang="ja-JP" altLang="en-US" sz="1100"/>
          </a:p>
        </xdr:txBody>
      </xdr:sp>
      <xdr:sp macro="" textlink="">
        <xdr:nvSpPr>
          <xdr:cNvPr id="307" name="テキスト ボックス 306"/>
          <xdr:cNvSpPr txBox="1"/>
        </xdr:nvSpPr>
        <xdr:spPr>
          <a:xfrm>
            <a:off x="8991600" y="62198250"/>
            <a:ext cx="3429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n1</a:t>
            </a:r>
          </a:p>
          <a:p>
            <a:endParaRPr kumimoji="1" lang="ja-JP" altLang="en-US" sz="1100"/>
          </a:p>
        </xdr:txBody>
      </xdr:sp>
    </xdr:grpSp>
    <xdr:clientData/>
  </xdr:twoCellAnchor>
  <xdr:twoCellAnchor>
    <xdr:from>
      <xdr:col>14</xdr:col>
      <xdr:colOff>0</xdr:colOff>
      <xdr:row>408</xdr:row>
      <xdr:rowOff>133350</xdr:rowOff>
    </xdr:from>
    <xdr:to>
      <xdr:col>17</xdr:col>
      <xdr:colOff>219075</xdr:colOff>
      <xdr:row>410</xdr:row>
      <xdr:rowOff>47625</xdr:rowOff>
    </xdr:to>
    <xdr:sp macro="" textlink="">
      <xdr:nvSpPr>
        <xdr:cNvPr id="324" name="テキスト ボックス 323"/>
        <xdr:cNvSpPr txBox="1"/>
      </xdr:nvSpPr>
      <xdr:spPr>
        <a:xfrm>
          <a:off x="9934575" y="66360675"/>
          <a:ext cx="2790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全体の座標系</a:t>
          </a:r>
          <a:r>
            <a:rPr kumimoji="1" lang="en-US" altLang="ja-JP" sz="1100"/>
            <a:t>X-Y-Z</a:t>
          </a:r>
          <a:r>
            <a:rPr kumimoji="1" lang="ja-JP" altLang="en-US" sz="1100"/>
            <a:t>と界面ごとの座標系</a:t>
          </a:r>
          <a:r>
            <a:rPr kumimoji="1" lang="en-US" altLang="ja-JP" sz="1100"/>
            <a:t>x-y-z</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L62"/>
  <sheetViews>
    <sheetView tabSelected="1" workbookViewId="0">
      <selection activeCell="C6" sqref="C6"/>
    </sheetView>
  </sheetViews>
  <sheetFormatPr defaultRowHeight="12"/>
  <cols>
    <col min="1" max="1" width="3.7109375" customWidth="1"/>
  </cols>
  <sheetData>
    <row r="1" spans="2:12">
      <c r="B1" s="89" t="s">
        <v>1709</v>
      </c>
      <c r="C1" s="90"/>
      <c r="D1" s="90"/>
      <c r="E1" s="90"/>
      <c r="F1" s="90"/>
      <c r="G1" s="90"/>
      <c r="H1" s="90"/>
      <c r="I1" s="90"/>
      <c r="J1" s="90"/>
      <c r="K1" s="90"/>
      <c r="L1" s="90"/>
    </row>
    <row r="2" spans="2:12" ht="14.25">
      <c r="J2" s="37"/>
    </row>
    <row r="3" spans="2:12" ht="12" customHeight="1">
      <c r="J3" s="60"/>
    </row>
    <row r="4" spans="2:12" ht="12" customHeight="1"/>
    <row r="6" spans="2:12" ht="21">
      <c r="E6" s="61" t="s">
        <v>1706</v>
      </c>
    </row>
    <row r="7" spans="2:12">
      <c r="K7" s="20" t="s">
        <v>1950</v>
      </c>
    </row>
    <row r="8" spans="2:12">
      <c r="K8" t="s">
        <v>1931</v>
      </c>
    </row>
    <row r="9" spans="2:12">
      <c r="K9" t="s">
        <v>1932</v>
      </c>
    </row>
    <row r="10" spans="2:12">
      <c r="K10" t="s">
        <v>1933</v>
      </c>
    </row>
    <row r="12" spans="2:12">
      <c r="B12" t="s">
        <v>1780</v>
      </c>
    </row>
    <row r="13" spans="2:12">
      <c r="B13" t="s">
        <v>1951</v>
      </c>
    </row>
    <row r="14" spans="2:12">
      <c r="B14" t="s">
        <v>1939</v>
      </c>
    </row>
    <row r="15" spans="2:12">
      <c r="B15" t="s">
        <v>1929</v>
      </c>
    </row>
    <row r="16" spans="2:12">
      <c r="B16" t="s">
        <v>1930</v>
      </c>
    </row>
    <row r="19" spans="2:5">
      <c r="B19" s="4"/>
    </row>
    <row r="20" spans="2:5">
      <c r="B20" s="4" t="s">
        <v>1711</v>
      </c>
    </row>
    <row r="21" spans="2:5">
      <c r="B21" t="s">
        <v>1712</v>
      </c>
      <c r="E21" t="s">
        <v>1713</v>
      </c>
    </row>
    <row r="22" spans="2:5">
      <c r="B22" t="s">
        <v>1710</v>
      </c>
      <c r="E22" t="s">
        <v>1782</v>
      </c>
    </row>
    <row r="23" spans="2:5">
      <c r="B23" t="s">
        <v>1714</v>
      </c>
      <c r="E23" t="s">
        <v>1840</v>
      </c>
    </row>
    <row r="24" spans="2:5">
      <c r="E24" s="7" t="s">
        <v>1826</v>
      </c>
    </row>
    <row r="25" spans="2:5">
      <c r="E25" s="4" t="s">
        <v>1827</v>
      </c>
    </row>
    <row r="26" spans="2:5">
      <c r="B26" t="s">
        <v>1715</v>
      </c>
      <c r="E26" t="s">
        <v>1940</v>
      </c>
    </row>
    <row r="27" spans="2:5">
      <c r="B27" t="s">
        <v>1716</v>
      </c>
      <c r="E27" t="s">
        <v>1783</v>
      </c>
    </row>
    <row r="29" spans="2:5">
      <c r="C29" t="s">
        <v>1952</v>
      </c>
    </row>
    <row r="31" spans="2:5">
      <c r="B31" s="4"/>
    </row>
    <row r="32" spans="2:5">
      <c r="B32" s="4"/>
    </row>
    <row r="34" spans="2:2">
      <c r="B34" s="4"/>
    </row>
    <row r="35" spans="2:2">
      <c r="B35" s="4"/>
    </row>
    <row r="45" spans="2:2">
      <c r="B45" s="4"/>
    </row>
    <row r="46" spans="2:2">
      <c r="B46" s="4" t="s">
        <v>1781</v>
      </c>
    </row>
    <row r="47" spans="2:2">
      <c r="B47" s="4"/>
    </row>
    <row r="48" spans="2:2">
      <c r="B48" t="s">
        <v>1707</v>
      </c>
    </row>
    <row r="49" spans="2:8">
      <c r="B49" t="s">
        <v>1699</v>
      </c>
    </row>
    <row r="50" spans="2:8">
      <c r="B50" t="s">
        <v>1700</v>
      </c>
    </row>
    <row r="55" spans="2:8">
      <c r="B55" t="s">
        <v>1701</v>
      </c>
    </row>
    <row r="56" spans="2:8">
      <c r="B56" t="s">
        <v>1702</v>
      </c>
    </row>
    <row r="57" spans="2:8">
      <c r="B57" t="s">
        <v>1703</v>
      </c>
      <c r="F57" s="65"/>
      <c r="G57" s="62"/>
      <c r="H57" s="63"/>
    </row>
    <row r="58" spans="2:8">
      <c r="B58" t="s">
        <v>1704</v>
      </c>
      <c r="F58" s="64"/>
    </row>
    <row r="59" spans="2:8">
      <c r="B59" t="s">
        <v>1708</v>
      </c>
    </row>
    <row r="62" spans="2:8">
      <c r="B62" s="4" t="s">
        <v>1936</v>
      </c>
      <c r="G62" t="s">
        <v>1705</v>
      </c>
    </row>
  </sheetData>
  <sheetProtection password="B16B" sheet="1" objects="1" scenarios="1"/>
  <mergeCells count="1">
    <mergeCell ref="B1:L1"/>
  </mergeCells>
  <phoneticPr fontId="9"/>
  <pageMargins left="0.23622047244094491" right="0.23622047244094491" top="0.74803149606299213" bottom="0.74803149606299213" header="0" footer="0"/>
  <pageSetup paperSize="9" orientation="portrait" horizontalDpi="4294967293"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P438"/>
  <sheetViews>
    <sheetView workbookViewId="0">
      <selection activeCell="E4" sqref="E4"/>
    </sheetView>
  </sheetViews>
  <sheetFormatPr defaultColWidth="12.85546875" defaultRowHeight="12.75" customHeight="1"/>
  <cols>
    <col min="1" max="1" width="2.7109375" customWidth="1"/>
    <col min="2" max="3" width="3.7109375" customWidth="1"/>
    <col min="4" max="8" width="12.85546875" customWidth="1"/>
    <col min="11" max="11" width="8.7109375" customWidth="1"/>
    <col min="13" max="13" width="12.85546875" customWidth="1"/>
    <col min="15" max="25" width="12.85546875" customWidth="1"/>
    <col min="27" max="27" width="16.28515625" customWidth="1"/>
    <col min="28" max="28" width="12.85546875" customWidth="1"/>
    <col min="29" max="29" width="15" customWidth="1"/>
    <col min="30" max="31" width="12.85546875" customWidth="1"/>
  </cols>
  <sheetData>
    <row r="1" spans="1:13" ht="12.75" customHeight="1">
      <c r="A1" s="89" t="s">
        <v>1724</v>
      </c>
      <c r="B1" s="90"/>
      <c r="C1" s="90"/>
      <c r="D1" s="90"/>
      <c r="E1" s="90"/>
      <c r="F1" s="90"/>
      <c r="G1" s="90"/>
      <c r="H1" s="90"/>
      <c r="I1" s="90"/>
      <c r="J1" s="90"/>
      <c r="K1" s="90"/>
    </row>
    <row r="2" spans="1:13" ht="12.75" customHeight="1">
      <c r="A2" s="66"/>
      <c r="B2" s="6"/>
      <c r="C2" s="6"/>
      <c r="D2" s="6"/>
      <c r="E2" s="6"/>
      <c r="F2" s="6"/>
      <c r="G2" s="6"/>
      <c r="H2" s="6"/>
      <c r="I2" s="6"/>
      <c r="J2" s="6"/>
      <c r="K2" s="6"/>
    </row>
    <row r="3" spans="1:13" ht="12.75" customHeight="1">
      <c r="M3" s="17"/>
    </row>
    <row r="4" spans="1:13" ht="12.75" customHeight="1">
      <c r="B4" s="37" t="s">
        <v>1717</v>
      </c>
      <c r="I4" t="s">
        <v>1937</v>
      </c>
    </row>
    <row r="5" spans="1:13" ht="12.75" customHeight="1">
      <c r="B5" s="37"/>
    </row>
    <row r="7" spans="1:13" ht="12.75" customHeight="1">
      <c r="C7" t="s">
        <v>1728</v>
      </c>
    </row>
    <row r="9" spans="1:13" ht="12.75" customHeight="1">
      <c r="C9" s="9" t="s">
        <v>1720</v>
      </c>
    </row>
    <row r="11" spans="1:13" ht="12.75" customHeight="1">
      <c r="C11" t="s">
        <v>934</v>
      </c>
    </row>
    <row r="12" spans="1:13" ht="12.75" customHeight="1">
      <c r="C12" t="s">
        <v>1671</v>
      </c>
    </row>
    <row r="13" spans="1:13" ht="12.75" customHeight="1">
      <c r="D13" s="41" t="s">
        <v>1663</v>
      </c>
    </row>
    <row r="14" spans="1:13" ht="12.75" customHeight="1">
      <c r="C14" t="s">
        <v>1747</v>
      </c>
    </row>
    <row r="15" spans="1:13" ht="12.75" customHeight="1">
      <c r="C15" t="s">
        <v>1746</v>
      </c>
    </row>
    <row r="16" spans="1:13" ht="12.75" customHeight="1">
      <c r="D16" t="s">
        <v>16</v>
      </c>
      <c r="E16" t="s">
        <v>165</v>
      </c>
    </row>
    <row r="17" spans="3:21" ht="12.75" customHeight="1">
      <c r="D17" t="s">
        <v>17</v>
      </c>
      <c r="E17" t="s">
        <v>18</v>
      </c>
    </row>
    <row r="18" spans="3:21" ht="12.75" customHeight="1">
      <c r="D18" t="s">
        <v>19</v>
      </c>
      <c r="E18" t="s">
        <v>166</v>
      </c>
    </row>
    <row r="19" spans="3:21" ht="12.75" customHeight="1">
      <c r="D19" t="s">
        <v>20</v>
      </c>
      <c r="E19" t="s">
        <v>21</v>
      </c>
    </row>
    <row r="20" spans="3:21" ht="12.75" customHeight="1">
      <c r="D20" t="s">
        <v>22</v>
      </c>
      <c r="E20" t="s">
        <v>1696</v>
      </c>
    </row>
    <row r="21" spans="3:21" ht="12.75" customHeight="1">
      <c r="C21" t="s">
        <v>1664</v>
      </c>
      <c r="Q21" s="40"/>
    </row>
    <row r="22" spans="3:21" ht="12.75" customHeight="1">
      <c r="C22" s="14" t="s">
        <v>192</v>
      </c>
      <c r="Q22" s="40"/>
    </row>
    <row r="23" spans="3:21" ht="12.75" customHeight="1">
      <c r="Q23" s="40"/>
    </row>
    <row r="24" spans="3:21" ht="12.75" customHeight="1">
      <c r="C24" s="4" t="s">
        <v>136</v>
      </c>
      <c r="Q24" s="40"/>
    </row>
    <row r="25" spans="3:21" ht="12.75" customHeight="1">
      <c r="D25" s="41" t="s">
        <v>15</v>
      </c>
      <c r="L25" t="s">
        <v>563</v>
      </c>
      <c r="Q25" s="40"/>
    </row>
    <row r="26" spans="3:21" ht="12.75" customHeight="1">
      <c r="C26" t="s">
        <v>24</v>
      </c>
      <c r="Q26" s="40"/>
    </row>
    <row r="27" spans="3:21" ht="12.75" customHeight="1">
      <c r="D27" s="4" t="s">
        <v>1665</v>
      </c>
      <c r="Q27" s="40"/>
    </row>
    <row r="28" spans="3:21" ht="12.75" customHeight="1">
      <c r="D28" s="4" t="s">
        <v>259</v>
      </c>
      <c r="M28" s="4"/>
      <c r="N28" s="4"/>
      <c r="O28" s="4"/>
      <c r="P28" s="4"/>
      <c r="Q28" s="4"/>
      <c r="R28" s="4"/>
      <c r="S28" s="4"/>
      <c r="T28" s="4"/>
      <c r="U28" s="4"/>
    </row>
    <row r="29" spans="3:21" ht="12.75" customHeight="1">
      <c r="C29" t="s">
        <v>1205</v>
      </c>
      <c r="D29" s="4"/>
      <c r="M29" s="4"/>
      <c r="N29" s="4"/>
      <c r="O29" s="4"/>
      <c r="P29" s="4"/>
      <c r="Q29" s="4"/>
      <c r="R29" s="4"/>
      <c r="S29" s="4"/>
      <c r="T29" s="4"/>
      <c r="U29" s="4"/>
    </row>
    <row r="30" spans="3:21" ht="12.75" customHeight="1">
      <c r="D30" s="41" t="s">
        <v>1204</v>
      </c>
      <c r="M30" s="4"/>
      <c r="N30" s="4"/>
      <c r="O30" s="4"/>
      <c r="P30" s="4"/>
      <c r="Q30" s="4"/>
      <c r="R30" s="4"/>
      <c r="S30" s="4"/>
      <c r="T30" s="4"/>
      <c r="U30" s="4"/>
    </row>
    <row r="31" spans="3:21" ht="12.75" customHeight="1">
      <c r="C31" s="4" t="s">
        <v>1203</v>
      </c>
      <c r="M31" s="4"/>
      <c r="N31" s="4"/>
      <c r="O31" s="4"/>
      <c r="P31" s="4"/>
      <c r="Q31" s="4"/>
      <c r="R31" s="4"/>
      <c r="S31" s="4"/>
      <c r="T31" s="4"/>
      <c r="U31" s="4"/>
    </row>
    <row r="32" spans="3:21" ht="12.75" customHeight="1">
      <c r="D32" s="4" t="s">
        <v>214</v>
      </c>
      <c r="M32" s="4"/>
      <c r="N32" s="4"/>
      <c r="O32" s="4"/>
      <c r="P32" s="4"/>
      <c r="Q32" s="4"/>
      <c r="R32" s="4"/>
      <c r="S32" s="4"/>
      <c r="T32" s="4"/>
      <c r="U32" s="4"/>
    </row>
    <row r="33" spans="3:21" ht="12.75" customHeight="1">
      <c r="C33" t="s">
        <v>1206</v>
      </c>
      <c r="D33" s="4"/>
      <c r="M33" s="4"/>
      <c r="N33" s="4"/>
      <c r="O33" s="4"/>
      <c r="P33" s="4"/>
      <c r="Q33" s="4"/>
      <c r="R33" s="4"/>
      <c r="S33" s="4"/>
      <c r="T33" s="4"/>
      <c r="U33" s="4"/>
    </row>
    <row r="34" spans="3:21" ht="12.75" customHeight="1">
      <c r="D34" s="41" t="s">
        <v>1207</v>
      </c>
      <c r="L34" s="25" t="s">
        <v>222</v>
      </c>
      <c r="M34" s="25"/>
      <c r="N34" s="25" t="s">
        <v>162</v>
      </c>
      <c r="O34" s="4"/>
      <c r="P34" s="26"/>
      <c r="Q34" s="4"/>
      <c r="R34" s="4"/>
      <c r="S34" s="4"/>
      <c r="T34" s="4"/>
      <c r="U34" s="4"/>
    </row>
    <row r="35" spans="3:21" ht="12.75" customHeight="1">
      <c r="C35" t="s">
        <v>1208</v>
      </c>
      <c r="D35" s="21"/>
      <c r="L35" s="25"/>
      <c r="M35" s="25"/>
      <c r="N35" s="25" t="s">
        <v>223</v>
      </c>
      <c r="O35" s="4"/>
      <c r="P35" s="26"/>
      <c r="Q35" s="4"/>
      <c r="R35" s="4"/>
      <c r="S35" s="4"/>
      <c r="T35" s="4"/>
      <c r="U35" s="4"/>
    </row>
    <row r="36" spans="3:21" ht="12.75" customHeight="1">
      <c r="C36" s="4"/>
      <c r="D36" s="21" t="s">
        <v>273</v>
      </c>
      <c r="K36" s="25"/>
      <c r="L36" s="25"/>
      <c r="N36" s="4"/>
      <c r="O36" s="4"/>
      <c r="P36" s="26"/>
      <c r="Q36" s="4"/>
      <c r="R36" s="4"/>
      <c r="S36" s="4"/>
      <c r="T36" s="4"/>
      <c r="U36" s="4"/>
    </row>
    <row r="37" spans="3:21" ht="12.75" customHeight="1">
      <c r="D37" s="21" t="s">
        <v>215</v>
      </c>
      <c r="N37" s="4"/>
      <c r="O37" s="4"/>
      <c r="P37" s="26"/>
      <c r="Q37" s="4"/>
      <c r="R37" s="4"/>
      <c r="S37" s="4"/>
      <c r="T37" s="4"/>
      <c r="U37" s="4"/>
    </row>
    <row r="38" spans="3:21" ht="12.75" customHeight="1">
      <c r="D38" s="3" t="s">
        <v>1666</v>
      </c>
      <c r="M38" s="4"/>
      <c r="N38" s="4"/>
      <c r="O38" s="4"/>
      <c r="P38" s="4"/>
      <c r="Q38" s="4"/>
      <c r="R38" s="4"/>
      <c r="S38" s="4"/>
      <c r="T38" s="4"/>
      <c r="U38" s="4"/>
    </row>
    <row r="39" spans="3:21" ht="12.75" customHeight="1">
      <c r="D39" s="3"/>
      <c r="M39" s="4"/>
      <c r="N39" s="4"/>
      <c r="O39" s="4"/>
      <c r="P39" s="4"/>
      <c r="Q39" s="4"/>
      <c r="R39" s="4"/>
      <c r="S39" s="4"/>
      <c r="T39" s="4"/>
      <c r="U39" s="4"/>
    </row>
    <row r="40" spans="3:21" ht="12.75" customHeight="1">
      <c r="C40" t="s">
        <v>930</v>
      </c>
      <c r="M40" s="4"/>
      <c r="N40" s="4"/>
      <c r="O40" s="4"/>
      <c r="P40" s="4"/>
      <c r="Q40" s="4"/>
      <c r="R40" s="4"/>
      <c r="S40" s="4"/>
      <c r="T40" s="4"/>
      <c r="U40" s="4"/>
    </row>
    <row r="41" spans="3:21" ht="12.75" customHeight="1">
      <c r="D41" t="s">
        <v>193</v>
      </c>
      <c r="M41" s="4"/>
      <c r="N41" s="4"/>
      <c r="O41" s="4"/>
      <c r="P41" s="4"/>
      <c r="Q41" s="4"/>
      <c r="R41" s="4"/>
      <c r="S41" s="4"/>
      <c r="T41" s="4"/>
      <c r="U41" s="4"/>
    </row>
    <row r="42" spans="3:21" ht="12.75" customHeight="1">
      <c r="C42" t="s">
        <v>219</v>
      </c>
      <c r="M42" s="4"/>
      <c r="N42" s="4"/>
      <c r="O42" s="4"/>
      <c r="P42" s="4"/>
      <c r="Q42" s="4"/>
      <c r="R42" s="4"/>
      <c r="S42" s="4"/>
      <c r="T42" s="4"/>
      <c r="U42" s="4"/>
    </row>
    <row r="43" spans="3:21" ht="12.75" customHeight="1">
      <c r="D43" s="4" t="s">
        <v>194</v>
      </c>
      <c r="M43" s="4"/>
      <c r="N43" s="4"/>
      <c r="O43" s="4"/>
      <c r="P43" s="4"/>
      <c r="Q43" s="4"/>
      <c r="R43" s="4"/>
      <c r="S43" s="4"/>
      <c r="T43" s="4"/>
      <c r="U43" s="4"/>
    </row>
    <row r="44" spans="3:21" ht="12.75" customHeight="1">
      <c r="D44" s="4" t="s">
        <v>195</v>
      </c>
      <c r="M44" s="4"/>
      <c r="N44" s="4"/>
      <c r="O44" s="4"/>
      <c r="P44" s="4"/>
      <c r="Q44" s="4"/>
      <c r="R44" s="4"/>
      <c r="S44" s="4"/>
      <c r="T44" s="4"/>
      <c r="U44" s="4"/>
    </row>
    <row r="45" spans="3:21" ht="12.75" customHeight="1">
      <c r="D45" s="4" t="s">
        <v>196</v>
      </c>
      <c r="M45" s="4"/>
      <c r="N45" s="4"/>
      <c r="O45" s="4"/>
      <c r="P45" s="4"/>
      <c r="Q45" s="4"/>
      <c r="R45" s="4"/>
      <c r="S45" s="4"/>
      <c r="T45" s="4"/>
      <c r="U45" s="4"/>
    </row>
    <row r="46" spans="3:21" ht="12.75" customHeight="1">
      <c r="D46" s="4" t="s">
        <v>199</v>
      </c>
      <c r="M46" s="4"/>
      <c r="N46" s="4"/>
      <c r="O46" s="4"/>
      <c r="P46" s="4"/>
      <c r="Q46" s="4"/>
      <c r="R46" s="4"/>
      <c r="S46" s="4"/>
      <c r="T46" s="4"/>
      <c r="U46" s="4"/>
    </row>
    <row r="47" spans="3:21" ht="12.75" customHeight="1">
      <c r="D47" s="4" t="s">
        <v>200</v>
      </c>
      <c r="M47" s="4"/>
      <c r="N47" s="4"/>
      <c r="O47" s="4"/>
      <c r="P47" s="4"/>
      <c r="Q47" s="4"/>
      <c r="R47" s="4"/>
      <c r="S47" s="4"/>
      <c r="T47" s="4"/>
      <c r="U47" s="4"/>
    </row>
    <row r="48" spans="3:21" ht="12.75" customHeight="1">
      <c r="D48" s="4" t="s">
        <v>201</v>
      </c>
      <c r="M48" s="4"/>
      <c r="N48" s="4"/>
      <c r="O48" s="4"/>
      <c r="P48" s="4"/>
      <c r="Q48" s="4"/>
      <c r="R48" s="4"/>
      <c r="S48" s="4"/>
      <c r="T48" s="4"/>
      <c r="U48" s="4"/>
    </row>
    <row r="49" spans="2:21" ht="12.75" customHeight="1">
      <c r="C49" t="s">
        <v>216</v>
      </c>
      <c r="M49" s="4"/>
      <c r="N49" s="4"/>
      <c r="O49" s="4"/>
      <c r="P49" s="4"/>
      <c r="Q49" s="4"/>
      <c r="R49" s="4"/>
      <c r="S49" s="4"/>
      <c r="T49" s="4"/>
      <c r="U49" s="4"/>
    </row>
    <row r="50" spans="2:21" ht="12.75" customHeight="1">
      <c r="B50" s="4"/>
      <c r="C50" s="4"/>
      <c r="D50" s="4" t="s">
        <v>202</v>
      </c>
      <c r="E50" s="4"/>
      <c r="F50" s="4"/>
      <c r="G50" s="4"/>
      <c r="H50" s="4"/>
      <c r="I50" s="4"/>
      <c r="J50" s="4"/>
      <c r="K50" s="4"/>
      <c r="L50" s="4"/>
      <c r="M50" s="4"/>
      <c r="N50" s="4"/>
      <c r="O50" s="4"/>
      <c r="P50" s="4"/>
      <c r="Q50" s="4"/>
      <c r="R50" s="4"/>
      <c r="S50" s="4"/>
      <c r="T50" s="4"/>
      <c r="U50" s="4"/>
    </row>
    <row r="51" spans="2:21" ht="12.75" customHeight="1">
      <c r="B51" s="4"/>
      <c r="C51" s="4"/>
      <c r="D51" s="4" t="s">
        <v>203</v>
      </c>
      <c r="E51" s="4"/>
      <c r="F51" s="4"/>
      <c r="G51" s="4"/>
      <c r="H51" s="4"/>
      <c r="I51" s="4"/>
      <c r="J51" s="4"/>
      <c r="K51" s="4"/>
      <c r="L51" s="4"/>
      <c r="M51" s="4"/>
      <c r="N51" s="4"/>
      <c r="O51" s="4"/>
      <c r="P51" s="4"/>
      <c r="Q51" s="4"/>
      <c r="R51" s="4"/>
      <c r="S51" s="4"/>
      <c r="T51" s="4"/>
      <c r="U51" s="4"/>
    </row>
    <row r="52" spans="2:21" ht="12.75" customHeight="1">
      <c r="B52" s="4"/>
      <c r="C52" s="4"/>
      <c r="D52" s="4" t="s">
        <v>204</v>
      </c>
      <c r="E52" s="4"/>
      <c r="F52" s="4"/>
      <c r="G52" s="4"/>
      <c r="H52" s="4"/>
      <c r="I52" s="4"/>
      <c r="J52" s="4"/>
      <c r="K52" s="4"/>
      <c r="L52" s="4"/>
      <c r="M52" s="4"/>
      <c r="N52" s="4"/>
      <c r="O52" s="4"/>
      <c r="P52" s="4"/>
      <c r="Q52" s="4"/>
      <c r="R52" s="4"/>
      <c r="S52" s="4"/>
      <c r="T52" s="4"/>
      <c r="U52" s="4"/>
    </row>
    <row r="53" spans="2:21" ht="12.75" customHeight="1">
      <c r="B53" s="4"/>
      <c r="C53" s="4"/>
      <c r="D53" s="4" t="s">
        <v>205</v>
      </c>
      <c r="E53" s="4"/>
      <c r="F53" s="4"/>
      <c r="G53" s="4"/>
      <c r="H53" s="4"/>
      <c r="I53" s="4"/>
      <c r="J53" s="4"/>
      <c r="K53" s="4"/>
      <c r="L53" s="4"/>
      <c r="M53" s="4"/>
      <c r="N53" s="4"/>
      <c r="O53" s="4"/>
      <c r="P53" s="4"/>
      <c r="Q53" s="4"/>
      <c r="R53" s="4"/>
      <c r="S53" s="4"/>
      <c r="T53" s="4"/>
      <c r="U53" s="4"/>
    </row>
    <row r="54" spans="2:21" ht="12.75" customHeight="1">
      <c r="B54" s="4"/>
      <c r="C54" s="4" t="s">
        <v>217</v>
      </c>
      <c r="D54" s="4"/>
      <c r="E54" s="4"/>
      <c r="F54" s="4"/>
      <c r="G54" s="4"/>
      <c r="H54" s="4"/>
      <c r="I54" s="4"/>
      <c r="J54" s="4"/>
      <c r="K54" s="4"/>
      <c r="L54" s="4"/>
      <c r="M54" s="4"/>
      <c r="N54" s="4"/>
      <c r="O54" s="4"/>
      <c r="P54" s="4"/>
      <c r="Q54" s="4"/>
      <c r="R54" s="4"/>
      <c r="S54" s="4"/>
      <c r="T54" s="4"/>
      <c r="U54" s="4"/>
    </row>
    <row r="55" spans="2:21" ht="12.75" customHeight="1">
      <c r="B55" s="4"/>
      <c r="C55" s="4"/>
      <c r="D55" s="4" t="s">
        <v>206</v>
      </c>
      <c r="E55" s="4"/>
      <c r="F55" s="4"/>
      <c r="G55" s="4"/>
      <c r="H55" s="4"/>
      <c r="I55" s="4"/>
      <c r="J55" s="4"/>
      <c r="K55" s="4"/>
      <c r="L55" s="4"/>
      <c r="M55" s="4"/>
      <c r="N55" s="4"/>
      <c r="O55" s="4"/>
      <c r="P55" s="4"/>
      <c r="Q55" s="4"/>
      <c r="R55" s="4"/>
      <c r="S55" s="4"/>
      <c r="T55" s="4"/>
      <c r="U55" s="4"/>
    </row>
    <row r="56" spans="2:21" ht="12.75" customHeight="1">
      <c r="B56" s="4"/>
      <c r="C56" s="4" t="s">
        <v>218</v>
      </c>
      <c r="D56" s="4"/>
      <c r="E56" s="4"/>
      <c r="F56" s="4"/>
      <c r="G56" s="4"/>
      <c r="H56" s="4"/>
      <c r="I56" s="4"/>
      <c r="J56" s="4"/>
      <c r="K56" s="4"/>
      <c r="L56" s="4"/>
      <c r="M56" s="4"/>
      <c r="N56" s="4"/>
      <c r="O56" s="4"/>
      <c r="P56" s="4"/>
      <c r="Q56" s="4"/>
      <c r="R56" s="4"/>
      <c r="S56" s="4"/>
      <c r="T56" s="4"/>
      <c r="U56" s="4"/>
    </row>
    <row r="57" spans="2:21" ht="12.75" customHeight="1">
      <c r="B57" s="4"/>
      <c r="C57" s="4"/>
      <c r="D57" s="4" t="s">
        <v>197</v>
      </c>
      <c r="E57" s="4"/>
      <c r="F57" s="4"/>
      <c r="G57" s="4"/>
      <c r="H57" s="4"/>
      <c r="I57" s="4"/>
      <c r="J57" s="4"/>
      <c r="K57" s="4"/>
      <c r="L57" s="4"/>
      <c r="M57" s="4"/>
      <c r="N57" s="4"/>
      <c r="O57" s="4"/>
      <c r="P57" s="4"/>
      <c r="Q57" s="4"/>
      <c r="R57" s="4"/>
      <c r="S57" s="4"/>
      <c r="T57" s="4"/>
      <c r="U57" s="4"/>
    </row>
    <row r="58" spans="2:21" ht="12.75" customHeight="1">
      <c r="B58" s="4"/>
      <c r="C58" s="4"/>
      <c r="D58" s="4" t="s">
        <v>198</v>
      </c>
      <c r="E58" s="4"/>
      <c r="F58" s="4"/>
      <c r="G58" s="4"/>
      <c r="H58" s="4"/>
      <c r="I58" s="4"/>
      <c r="J58" s="4"/>
      <c r="K58" s="4"/>
      <c r="L58" s="4"/>
      <c r="M58" s="4"/>
      <c r="N58" s="4"/>
      <c r="O58" s="4"/>
      <c r="P58" s="4"/>
      <c r="Q58" s="4"/>
      <c r="R58" s="4"/>
      <c r="S58" s="4"/>
      <c r="T58" s="4"/>
      <c r="U58" s="4"/>
    </row>
    <row r="59" spans="2:21" ht="12.75" customHeight="1">
      <c r="B59" s="4"/>
      <c r="C59" s="4"/>
      <c r="D59" s="4" t="s">
        <v>207</v>
      </c>
      <c r="E59" s="4"/>
      <c r="F59" s="4"/>
      <c r="G59" s="4"/>
      <c r="H59" s="4"/>
      <c r="I59" s="4"/>
      <c r="J59" s="4"/>
      <c r="K59" s="4"/>
      <c r="L59" s="4"/>
      <c r="M59" s="4"/>
      <c r="N59" s="4"/>
      <c r="O59" s="4"/>
      <c r="P59" s="4"/>
      <c r="Q59" s="4"/>
      <c r="R59" s="4"/>
      <c r="S59" s="4"/>
      <c r="T59" s="4"/>
      <c r="U59" s="4"/>
    </row>
    <row r="60" spans="2:21" ht="12.75" customHeight="1">
      <c r="B60" s="4"/>
      <c r="C60" s="4"/>
      <c r="D60" s="4" t="s">
        <v>208</v>
      </c>
      <c r="E60" s="4"/>
      <c r="F60" s="4"/>
      <c r="G60" s="4"/>
      <c r="H60" s="4"/>
      <c r="I60" s="4"/>
      <c r="J60" s="4"/>
      <c r="K60" s="4"/>
      <c r="L60" s="4"/>
      <c r="M60" s="4"/>
      <c r="N60" s="4"/>
      <c r="O60" s="4"/>
      <c r="P60" s="4"/>
      <c r="Q60" s="4"/>
      <c r="R60" s="4"/>
      <c r="S60" s="4"/>
      <c r="T60" s="4"/>
      <c r="U60" s="4"/>
    </row>
    <row r="61" spans="2:21" ht="12.75" customHeight="1">
      <c r="B61" s="4"/>
      <c r="C61" s="4"/>
      <c r="D61" s="4" t="s">
        <v>209</v>
      </c>
      <c r="E61" s="4"/>
      <c r="F61" s="4"/>
      <c r="G61" s="4"/>
      <c r="H61" s="4"/>
      <c r="I61" s="4"/>
      <c r="J61" s="4"/>
      <c r="K61" s="4"/>
      <c r="L61" s="4"/>
      <c r="M61" s="4"/>
      <c r="N61" s="4"/>
      <c r="O61" s="4"/>
      <c r="P61" s="4"/>
      <c r="Q61" s="4"/>
      <c r="R61" s="4"/>
      <c r="S61" s="4"/>
      <c r="T61" s="4"/>
      <c r="U61" s="4"/>
    </row>
    <row r="62" spans="2:21" ht="12.75" customHeight="1">
      <c r="B62" s="4"/>
      <c r="C62" s="4"/>
      <c r="D62" s="4" t="s">
        <v>210</v>
      </c>
      <c r="E62" s="4"/>
      <c r="F62" s="4"/>
      <c r="G62" s="4"/>
      <c r="H62" s="4"/>
      <c r="I62" s="4"/>
      <c r="J62" s="4"/>
      <c r="K62" s="4"/>
      <c r="L62" s="4"/>
      <c r="M62" s="4"/>
      <c r="N62" s="4"/>
      <c r="O62" s="4"/>
      <c r="P62" s="4"/>
      <c r="Q62" s="4"/>
      <c r="R62" s="4"/>
      <c r="S62" s="4"/>
      <c r="T62" s="4"/>
      <c r="U62" s="4"/>
    </row>
    <row r="63" spans="2:21" ht="12.75" customHeight="1">
      <c r="B63" s="4"/>
      <c r="C63" s="4"/>
      <c r="D63" s="4" t="s">
        <v>211</v>
      </c>
      <c r="E63" s="4"/>
      <c r="F63" s="4"/>
      <c r="G63" s="4"/>
      <c r="H63" s="4"/>
      <c r="I63" s="4"/>
      <c r="J63" s="4"/>
      <c r="K63" s="4"/>
      <c r="L63" s="4"/>
      <c r="M63" s="4"/>
      <c r="N63" s="4"/>
      <c r="O63" s="4"/>
      <c r="P63" s="4"/>
      <c r="Q63" s="4"/>
      <c r="R63" s="4"/>
      <c r="S63" s="4"/>
      <c r="T63" s="4"/>
      <c r="U63" s="4"/>
    </row>
    <row r="64" spans="2:21" ht="12.75" customHeight="1">
      <c r="B64" s="4"/>
      <c r="C64" s="4"/>
      <c r="D64" s="4" t="s">
        <v>212</v>
      </c>
      <c r="E64" s="4"/>
      <c r="F64" s="4"/>
      <c r="G64" s="4"/>
      <c r="H64" s="4"/>
      <c r="I64" s="4"/>
      <c r="J64" s="4"/>
      <c r="K64" s="4"/>
      <c r="L64" s="4"/>
      <c r="M64" s="4"/>
      <c r="N64" s="4"/>
      <c r="O64" s="4"/>
      <c r="P64" s="4"/>
      <c r="Q64" s="4"/>
      <c r="R64" s="4"/>
      <c r="S64" s="4"/>
      <c r="T64" s="4"/>
      <c r="U64" s="4"/>
    </row>
    <row r="65" spans="2:23" ht="12.75" customHeight="1">
      <c r="B65" s="4"/>
      <c r="C65" s="4"/>
      <c r="D65" s="21" t="s">
        <v>221</v>
      </c>
      <c r="E65" s="4"/>
      <c r="F65" s="4"/>
      <c r="G65" s="4"/>
      <c r="H65" s="4"/>
      <c r="I65" s="4"/>
      <c r="J65" s="4"/>
      <c r="K65" s="4"/>
      <c r="L65" s="4"/>
      <c r="M65" s="4"/>
      <c r="N65" s="4"/>
      <c r="O65" s="4"/>
      <c r="P65" s="4"/>
      <c r="Q65" s="4"/>
      <c r="R65" s="4"/>
      <c r="S65" s="4"/>
      <c r="T65" s="4"/>
      <c r="U65" s="4"/>
    </row>
    <row r="66" spans="2:23" ht="12.75" customHeight="1">
      <c r="B66" s="4"/>
      <c r="C66" s="4" t="s">
        <v>220</v>
      </c>
      <c r="D66" s="4"/>
      <c r="E66" s="4"/>
      <c r="F66" s="4"/>
      <c r="G66" s="4"/>
      <c r="H66" s="4"/>
      <c r="I66" s="4"/>
      <c r="J66" s="4"/>
      <c r="K66" s="4"/>
      <c r="L66" s="4"/>
      <c r="M66" s="4"/>
      <c r="N66" s="4"/>
      <c r="O66" s="4"/>
      <c r="P66" s="4"/>
      <c r="Q66" s="4"/>
      <c r="R66" s="4"/>
      <c r="S66" s="4"/>
      <c r="T66" s="4"/>
      <c r="U66" s="4"/>
    </row>
    <row r="67" spans="2:23" ht="12.75" customHeight="1">
      <c r="B67" s="4"/>
      <c r="C67" s="4"/>
      <c r="D67" s="4" t="s">
        <v>1667</v>
      </c>
      <c r="E67" s="4"/>
      <c r="F67" s="4"/>
      <c r="G67" s="4"/>
      <c r="H67" s="4"/>
      <c r="I67" s="4"/>
      <c r="J67" s="4"/>
      <c r="K67" s="4"/>
      <c r="L67" s="4"/>
      <c r="M67" s="4"/>
      <c r="N67" s="4"/>
      <c r="O67" s="4"/>
      <c r="P67" s="4"/>
      <c r="Q67" s="4"/>
      <c r="R67" s="4"/>
      <c r="S67" s="4"/>
      <c r="T67" s="4"/>
      <c r="U67" s="4"/>
      <c r="W67" s="4"/>
    </row>
    <row r="68" spans="2:23" ht="12.75" customHeight="1">
      <c r="B68" s="4"/>
      <c r="C68" s="4"/>
      <c r="D68" s="21" t="s">
        <v>1668</v>
      </c>
      <c r="E68" s="4"/>
      <c r="F68" s="4"/>
      <c r="G68" s="4"/>
      <c r="H68" s="4"/>
      <c r="I68" s="4"/>
      <c r="J68" s="4"/>
      <c r="K68" s="4"/>
      <c r="L68" s="4"/>
      <c r="M68" s="4"/>
      <c r="N68" s="4"/>
      <c r="O68" s="4"/>
      <c r="P68" s="4"/>
      <c r="Q68" s="4"/>
      <c r="R68" s="4"/>
      <c r="S68" s="4"/>
      <c r="T68" s="4"/>
      <c r="U68" s="4"/>
    </row>
    <row r="69" spans="2:23" ht="12.75" customHeight="1">
      <c r="B69" s="4"/>
      <c r="C69" s="4"/>
      <c r="D69" s="4"/>
      <c r="E69" s="4"/>
      <c r="F69" s="4"/>
      <c r="G69" s="4"/>
      <c r="H69" s="4"/>
      <c r="I69" s="4"/>
      <c r="J69" s="4"/>
      <c r="K69" s="4"/>
      <c r="L69" s="4"/>
      <c r="M69" s="4"/>
      <c r="N69" s="4"/>
      <c r="O69" s="4"/>
      <c r="P69" s="4"/>
      <c r="Q69" s="4"/>
      <c r="R69" s="4"/>
      <c r="S69" s="4"/>
      <c r="T69" s="4"/>
      <c r="U69" s="4"/>
    </row>
    <row r="70" spans="2:23" ht="12.75" customHeight="1">
      <c r="C70" s="9" t="s">
        <v>1719</v>
      </c>
      <c r="H70" s="4"/>
      <c r="K70" s="4"/>
      <c r="P70" s="4"/>
    </row>
    <row r="71" spans="2:23" ht="12.75" customHeight="1">
      <c r="C71" s="4"/>
      <c r="P71" s="4"/>
    </row>
    <row r="72" spans="2:23" ht="12.75" customHeight="1">
      <c r="C72" t="s">
        <v>26</v>
      </c>
      <c r="D72" s="4"/>
      <c r="P72" s="4"/>
    </row>
    <row r="73" spans="2:23" ht="12.75" customHeight="1">
      <c r="C73" t="s">
        <v>943</v>
      </c>
      <c r="P73" s="21"/>
    </row>
    <row r="74" spans="2:23" ht="12.75" customHeight="1">
      <c r="C74" t="s">
        <v>27</v>
      </c>
      <c r="P74" s="11"/>
    </row>
    <row r="75" spans="2:23" ht="12.75" customHeight="1">
      <c r="D75" t="s">
        <v>28</v>
      </c>
      <c r="P75" s="11"/>
    </row>
    <row r="76" spans="2:23" ht="12.75" customHeight="1">
      <c r="D76" s="41" t="s">
        <v>378</v>
      </c>
      <c r="P76" s="11"/>
    </row>
    <row r="77" spans="2:23" ht="12.75" customHeight="1">
      <c r="C77" t="s">
        <v>1786</v>
      </c>
      <c r="D77" s="41"/>
      <c r="P77" s="11"/>
    </row>
    <row r="78" spans="2:23" ht="12.75" customHeight="1">
      <c r="D78" s="21" t="s">
        <v>29</v>
      </c>
      <c r="P78" s="11"/>
    </row>
    <row r="79" spans="2:23" ht="12.75" customHeight="1">
      <c r="D79" s="4" t="s">
        <v>30</v>
      </c>
      <c r="P79" s="11"/>
    </row>
    <row r="80" spans="2:23" ht="12.75" customHeight="1">
      <c r="P80" s="11"/>
      <c r="Q80" s="4"/>
    </row>
    <row r="81" spans="3:19" ht="12.75" customHeight="1">
      <c r="P81" s="11"/>
      <c r="S81" s="4"/>
    </row>
    <row r="83" spans="3:19" ht="12.75" customHeight="1">
      <c r="C83" s="9" t="s">
        <v>1721</v>
      </c>
    </row>
    <row r="85" spans="3:19" ht="12.75" customHeight="1">
      <c r="C85" s="29" t="s">
        <v>224</v>
      </c>
      <c r="D85" s="29"/>
    </row>
    <row r="86" spans="3:19" ht="12.75" customHeight="1">
      <c r="D86" s="14" t="s">
        <v>31</v>
      </c>
    </row>
    <row r="87" spans="3:19" ht="12.75" customHeight="1">
      <c r="D87" s="14" t="s">
        <v>4</v>
      </c>
    </row>
    <row r="88" spans="3:19" ht="12.75" customHeight="1">
      <c r="D88" s="3"/>
    </row>
    <row r="89" spans="3:19" ht="12.75" customHeight="1">
      <c r="C89" t="s">
        <v>301</v>
      </c>
    </row>
    <row r="90" spans="3:19" ht="12.75" customHeight="1">
      <c r="C90" t="s">
        <v>1669</v>
      </c>
    </row>
    <row r="91" spans="3:19" ht="12.75" customHeight="1">
      <c r="C91" t="s">
        <v>225</v>
      </c>
    </row>
    <row r="92" spans="3:19" ht="12.75" customHeight="1">
      <c r="C92" t="s">
        <v>226</v>
      </c>
      <c r="D92" s="39"/>
      <c r="I92" s="4"/>
      <c r="J92" s="4"/>
    </row>
    <row r="93" spans="3:19" ht="12.75" customHeight="1">
      <c r="C93" t="s">
        <v>234</v>
      </c>
      <c r="G93" s="4"/>
      <c r="M93" s="10"/>
    </row>
    <row r="94" spans="3:19" ht="12.75" customHeight="1">
      <c r="D94" t="s">
        <v>227</v>
      </c>
      <c r="M94" s="10"/>
    </row>
    <row r="95" spans="3:19" ht="12.75" customHeight="1">
      <c r="D95" t="s">
        <v>228</v>
      </c>
      <c r="M95" s="10"/>
    </row>
    <row r="96" spans="3:19" ht="12.75" customHeight="1">
      <c r="D96" t="s">
        <v>229</v>
      </c>
      <c r="M96" s="10"/>
    </row>
    <row r="97" spans="3:29" ht="12.75" customHeight="1">
      <c r="D97" t="s">
        <v>230</v>
      </c>
    </row>
    <row r="98" spans="3:29" ht="12.75" customHeight="1">
      <c r="D98" t="s">
        <v>231</v>
      </c>
    </row>
    <row r="99" spans="3:29" ht="12.75" customHeight="1">
      <c r="D99" t="s">
        <v>232</v>
      </c>
    </row>
    <row r="100" spans="3:29" ht="12.75" customHeight="1">
      <c r="D100" t="s">
        <v>233</v>
      </c>
    </row>
    <row r="101" spans="3:29" ht="12.75" customHeight="1">
      <c r="C101" t="s">
        <v>235</v>
      </c>
    </row>
    <row r="102" spans="3:29" ht="12.75" customHeight="1">
      <c r="D102" t="s">
        <v>236</v>
      </c>
    </row>
    <row r="103" spans="3:29" ht="12.75" customHeight="1">
      <c r="D103" t="s">
        <v>237</v>
      </c>
      <c r="M103" t="s">
        <v>1787</v>
      </c>
    </row>
    <row r="104" spans="3:29" ht="12.75" customHeight="1">
      <c r="D104" t="s">
        <v>238</v>
      </c>
    </row>
    <row r="105" spans="3:29" ht="12.75" customHeight="1">
      <c r="C105" s="4" t="s">
        <v>1858</v>
      </c>
      <c r="L105" t="s">
        <v>1735</v>
      </c>
    </row>
    <row r="106" spans="3:29" ht="12.75" customHeight="1">
      <c r="C106" s="41"/>
      <c r="D106" t="s">
        <v>32</v>
      </c>
    </row>
    <row r="107" spans="3:29" ht="12.75" customHeight="1">
      <c r="D107" t="s">
        <v>33</v>
      </c>
    </row>
    <row r="109" spans="3:29" ht="12.75" customHeight="1">
      <c r="C109" t="s">
        <v>260</v>
      </c>
    </row>
    <row r="110" spans="3:29" ht="12.75" customHeight="1">
      <c r="C110" t="s">
        <v>34</v>
      </c>
    </row>
    <row r="111" spans="3:29" ht="12.75" customHeight="1">
      <c r="C111" t="s">
        <v>35</v>
      </c>
      <c r="AA111" s="23"/>
      <c r="AB111" s="23"/>
    </row>
    <row r="112" spans="3:29" ht="12.75" customHeight="1">
      <c r="C112" s="4" t="s">
        <v>36</v>
      </c>
      <c r="AA112" s="4"/>
      <c r="AB112" s="4"/>
      <c r="AC112" s="4"/>
    </row>
    <row r="113" spans="3:29" ht="12.75" customHeight="1">
      <c r="C113" s="4" t="s">
        <v>37</v>
      </c>
      <c r="AA113" s="4"/>
      <c r="AB113" s="4"/>
      <c r="AC113" s="4"/>
    </row>
    <row r="114" spans="3:29" ht="12.75" customHeight="1">
      <c r="D114" s="4" t="s">
        <v>239</v>
      </c>
      <c r="AA114" s="4"/>
      <c r="AB114" s="4"/>
      <c r="AC114" s="4"/>
    </row>
    <row r="115" spans="3:29" ht="12.75" customHeight="1">
      <c r="D115" s="4" t="s">
        <v>240</v>
      </c>
      <c r="AA115" s="4"/>
      <c r="AB115" s="4"/>
      <c r="AC115" s="4"/>
    </row>
    <row r="116" spans="3:29" ht="12.75" customHeight="1">
      <c r="D116" s="4" t="s">
        <v>241</v>
      </c>
      <c r="AA116" s="4"/>
      <c r="AB116" s="4"/>
      <c r="AC116" s="4"/>
    </row>
    <row r="117" spans="3:29" ht="12.75" customHeight="1">
      <c r="D117" s="4" t="s">
        <v>242</v>
      </c>
      <c r="AA117" s="4"/>
      <c r="AB117" s="4"/>
      <c r="AC117" s="4"/>
    </row>
    <row r="118" spans="3:29" ht="12.75" customHeight="1">
      <c r="D118" s="4" t="s">
        <v>243</v>
      </c>
      <c r="AA118" s="4"/>
      <c r="AB118" s="4"/>
      <c r="AC118" s="4"/>
    </row>
    <row r="119" spans="3:29" ht="12.75" customHeight="1">
      <c r="D119" s="4" t="s">
        <v>244</v>
      </c>
      <c r="AA119" s="4"/>
      <c r="AB119" s="4"/>
      <c r="AC119" s="4"/>
    </row>
    <row r="120" spans="3:29" ht="12.75" customHeight="1">
      <c r="C120" t="s">
        <v>1211</v>
      </c>
      <c r="D120" s="4"/>
      <c r="AA120" s="4"/>
      <c r="AB120" s="4"/>
      <c r="AC120" s="4"/>
    </row>
    <row r="121" spans="3:29" ht="12.75" customHeight="1">
      <c r="D121" s="41" t="s">
        <v>1210</v>
      </c>
      <c r="L121" t="s">
        <v>158</v>
      </c>
      <c r="R121" s="25" t="s">
        <v>160</v>
      </c>
      <c r="AA121" s="4"/>
      <c r="AB121" s="4"/>
      <c r="AC121" s="4"/>
    </row>
    <row r="122" spans="3:29" ht="12.75" customHeight="1">
      <c r="C122" t="s">
        <v>1212</v>
      </c>
      <c r="D122" s="4"/>
      <c r="R122" s="25" t="s">
        <v>161</v>
      </c>
      <c r="AA122" s="4"/>
      <c r="AB122" s="4"/>
      <c r="AC122" s="4"/>
    </row>
    <row r="123" spans="3:29" ht="12.75" customHeight="1">
      <c r="D123" s="4" t="s">
        <v>1180</v>
      </c>
      <c r="R123" s="25" t="s">
        <v>159</v>
      </c>
      <c r="AA123" s="4"/>
      <c r="AB123" s="4"/>
      <c r="AC123" s="4"/>
    </row>
    <row r="124" spans="3:29" ht="12.75" customHeight="1">
      <c r="C124" s="4" t="s">
        <v>1179</v>
      </c>
      <c r="D124" s="4"/>
      <c r="AA124" s="4"/>
      <c r="AB124" s="4"/>
      <c r="AC124" s="4"/>
    </row>
    <row r="125" spans="3:29" ht="12.75" customHeight="1">
      <c r="D125" s="4" t="s">
        <v>1181</v>
      </c>
      <c r="AA125" s="4"/>
      <c r="AB125" s="4"/>
      <c r="AC125" s="4"/>
    </row>
    <row r="126" spans="3:29" ht="12.75" customHeight="1">
      <c r="D126" s="4" t="s">
        <v>1182</v>
      </c>
      <c r="AA126" s="4"/>
      <c r="AB126" s="4"/>
      <c r="AC126" s="4"/>
    </row>
    <row r="127" spans="3:29" ht="12.75" customHeight="1">
      <c r="D127" s="4" t="s">
        <v>1183</v>
      </c>
      <c r="AA127" s="4"/>
      <c r="AB127" s="4"/>
      <c r="AC127" s="4"/>
    </row>
    <row r="128" spans="3:29" ht="12.75" customHeight="1">
      <c r="D128" s="21" t="s">
        <v>1178</v>
      </c>
      <c r="L128" t="s">
        <v>1184</v>
      </c>
      <c r="AA128" s="4"/>
      <c r="AB128" s="4"/>
      <c r="AC128" s="4"/>
    </row>
    <row r="129" spans="3:34" ht="12.75" customHeight="1">
      <c r="C129" t="s">
        <v>182</v>
      </c>
      <c r="E129" s="25"/>
      <c r="G129" s="25"/>
      <c r="H129" s="4"/>
      <c r="I129" s="5"/>
      <c r="J129" s="5"/>
      <c r="L129" s="4"/>
      <c r="N129" s="2"/>
      <c r="O129" s="2"/>
      <c r="Q129" s="8"/>
      <c r="R129" s="5"/>
      <c r="AA129" s="31"/>
      <c r="AB129" s="36"/>
      <c r="AC129" s="35"/>
      <c r="AD129" s="36"/>
      <c r="AE129" s="35"/>
    </row>
    <row r="130" spans="3:34" ht="12.75" customHeight="1">
      <c r="D130" s="3" t="s">
        <v>38</v>
      </c>
      <c r="F130" s="3"/>
      <c r="H130" s="5"/>
      <c r="I130" s="4"/>
      <c r="J130" s="4"/>
      <c r="L130" s="4"/>
      <c r="AA130" s="31"/>
      <c r="AB130" s="36"/>
      <c r="AC130" s="35"/>
      <c r="AD130" s="36"/>
      <c r="AE130" s="35"/>
    </row>
    <row r="131" spans="3:34" ht="12.75" customHeight="1">
      <c r="F131" s="4"/>
      <c r="AA131" s="31"/>
      <c r="AB131" s="36"/>
      <c r="AC131" s="35"/>
      <c r="AD131" s="36"/>
      <c r="AE131" s="35"/>
    </row>
    <row r="132" spans="3:34" ht="12.75" customHeight="1">
      <c r="C132" t="s">
        <v>39</v>
      </c>
      <c r="AD132" s="36"/>
      <c r="AE132" s="35"/>
    </row>
    <row r="133" spans="3:34" ht="12.75" customHeight="1">
      <c r="C133" t="s">
        <v>40</v>
      </c>
      <c r="L133" t="s">
        <v>261</v>
      </c>
      <c r="AA133" s="4"/>
      <c r="AB133" s="4"/>
      <c r="AC133" s="4"/>
      <c r="AD133" s="4"/>
    </row>
    <row r="134" spans="3:34" ht="12.75" customHeight="1">
      <c r="AA134" s="4"/>
      <c r="AB134" s="4"/>
      <c r="AC134" s="4"/>
      <c r="AD134" s="4"/>
    </row>
    <row r="135" spans="3:34" ht="12.75" customHeight="1">
      <c r="C135" t="s">
        <v>41</v>
      </c>
    </row>
    <row r="136" spans="3:34" ht="12.75" customHeight="1">
      <c r="C136" t="s">
        <v>42</v>
      </c>
      <c r="L136" t="s">
        <v>183</v>
      </c>
    </row>
    <row r="137" spans="3:34" ht="12.75" customHeight="1">
      <c r="D137" t="s">
        <v>43</v>
      </c>
      <c r="W137" s="18"/>
      <c r="AH137" s="18"/>
    </row>
    <row r="138" spans="3:34" ht="12.75" customHeight="1">
      <c r="J138" s="7" t="s">
        <v>44</v>
      </c>
      <c r="L138" t="s">
        <v>1736</v>
      </c>
      <c r="W138" s="3"/>
    </row>
    <row r="139" spans="3:34" ht="12.75" customHeight="1">
      <c r="C139" t="s">
        <v>247</v>
      </c>
      <c r="D139" s="21"/>
      <c r="W139" s="3"/>
    </row>
    <row r="140" spans="3:34" ht="12.75" customHeight="1">
      <c r="D140" s="3" t="s">
        <v>1670</v>
      </c>
      <c r="W140" s="3"/>
    </row>
    <row r="141" spans="3:34" ht="12.75" customHeight="1">
      <c r="D141" s="3" t="s">
        <v>1673</v>
      </c>
      <c r="W141" s="3"/>
      <c r="AB141" s="12"/>
    </row>
    <row r="142" spans="3:34" ht="12.75" customHeight="1">
      <c r="C142" t="s">
        <v>245</v>
      </c>
      <c r="D142" s="3"/>
      <c r="W142" s="3"/>
    </row>
    <row r="143" spans="3:34" ht="12.75" customHeight="1">
      <c r="D143" s="21" t="s">
        <v>173</v>
      </c>
      <c r="W143" s="3"/>
    </row>
    <row r="144" spans="3:34" ht="12.75" customHeight="1">
      <c r="D144" s="4" t="s">
        <v>46</v>
      </c>
      <c r="W144" s="3"/>
    </row>
    <row r="145" spans="3:28" ht="12.75" customHeight="1">
      <c r="C145" t="s">
        <v>248</v>
      </c>
      <c r="W145" s="3"/>
    </row>
    <row r="146" spans="3:28" ht="12.75" customHeight="1">
      <c r="D146" s="4" t="s">
        <v>246</v>
      </c>
      <c r="W146" s="3"/>
    </row>
    <row r="147" spans="3:28" ht="12.75" customHeight="1">
      <c r="D147" s="4" t="s">
        <v>172</v>
      </c>
      <c r="W147" s="3"/>
      <c r="AB147" s="12"/>
    </row>
    <row r="148" spans="3:28" ht="12.75" customHeight="1">
      <c r="D148" s="4" t="s">
        <v>174</v>
      </c>
      <c r="G148" s="4"/>
      <c r="W148" s="3"/>
    </row>
    <row r="149" spans="3:28" ht="12.75" customHeight="1">
      <c r="D149" s="4" t="s">
        <v>175</v>
      </c>
      <c r="G149" s="4"/>
      <c r="W149" s="3"/>
    </row>
    <row r="150" spans="3:28" ht="12.75" customHeight="1">
      <c r="D150" s="4" t="s">
        <v>176</v>
      </c>
      <c r="G150" s="4"/>
      <c r="N150" t="s">
        <v>1788</v>
      </c>
      <c r="W150" s="3"/>
    </row>
    <row r="151" spans="3:28" ht="12.75" customHeight="1">
      <c r="D151" s="21" t="s">
        <v>1737</v>
      </c>
      <c r="G151" s="4"/>
      <c r="P151" s="4"/>
      <c r="W151" s="3"/>
    </row>
    <row r="152" spans="3:28" ht="12.75" customHeight="1">
      <c r="C152" s="21" t="s">
        <v>1941</v>
      </c>
      <c r="L152" t="s">
        <v>1738</v>
      </c>
      <c r="W152" s="3"/>
    </row>
    <row r="153" spans="3:28" ht="12.75" customHeight="1">
      <c r="C153" t="s">
        <v>45</v>
      </c>
      <c r="L153" s="25" t="s">
        <v>163</v>
      </c>
      <c r="W153" s="3"/>
    </row>
    <row r="154" spans="3:28" ht="12.75" customHeight="1">
      <c r="D154" s="3" t="s">
        <v>177</v>
      </c>
      <c r="L154" s="25" t="s">
        <v>178</v>
      </c>
      <c r="W154" s="3"/>
    </row>
    <row r="155" spans="3:28" ht="12.75" customHeight="1">
      <c r="L155" s="4"/>
    </row>
    <row r="156" spans="3:28" ht="12.75" customHeight="1">
      <c r="C156" t="s">
        <v>48</v>
      </c>
    </row>
    <row r="157" spans="3:28" ht="12.75" customHeight="1">
      <c r="D157" s="3" t="s">
        <v>50</v>
      </c>
      <c r="L157" s="4" t="s">
        <v>1740</v>
      </c>
    </row>
    <row r="158" spans="3:28" ht="12.75" customHeight="1">
      <c r="D158" s="3" t="s">
        <v>52</v>
      </c>
      <c r="M158" t="s">
        <v>171</v>
      </c>
      <c r="O158" s="12" t="s">
        <v>1742</v>
      </c>
    </row>
    <row r="159" spans="3:28" ht="12.75" customHeight="1">
      <c r="O159" s="12" t="s">
        <v>1739</v>
      </c>
    </row>
    <row r="160" spans="3:28" ht="12.75" customHeight="1">
      <c r="L160" s="12" t="s">
        <v>138</v>
      </c>
      <c r="M160" s="84">
        <v>6.2229999999999999</v>
      </c>
      <c r="N160" s="4"/>
      <c r="O160" s="12">
        <v>6.2229999999999999</v>
      </c>
      <c r="P160" s="4"/>
      <c r="Q160" s="4"/>
      <c r="R160" s="4"/>
      <c r="S160" s="4"/>
      <c r="T160" s="4"/>
      <c r="U160" s="4"/>
      <c r="V160" s="4"/>
      <c r="W160" s="4"/>
    </row>
    <row r="161" spans="12:42" ht="12.75" customHeight="1">
      <c r="L161" s="12" t="s">
        <v>139</v>
      </c>
      <c r="M161" s="84">
        <v>-1</v>
      </c>
      <c r="N161" s="4"/>
      <c r="O161" s="12">
        <v>-1</v>
      </c>
      <c r="P161" s="4"/>
      <c r="Q161" s="4"/>
      <c r="R161" s="4"/>
      <c r="S161" s="4"/>
      <c r="T161" s="4"/>
      <c r="U161" s="4"/>
      <c r="V161" s="4"/>
      <c r="W161" s="4"/>
    </row>
    <row r="162" spans="12:42" ht="12.75" customHeight="1">
      <c r="L162" s="12" t="s">
        <v>140</v>
      </c>
      <c r="M162" s="84">
        <v>2.3441974E-4</v>
      </c>
      <c r="N162" s="4"/>
      <c r="O162" s="67">
        <v>2.3441974E-4</v>
      </c>
      <c r="P162" s="4"/>
      <c r="Q162" s="4"/>
      <c r="R162" s="4"/>
      <c r="S162" s="4"/>
      <c r="T162" s="4"/>
      <c r="U162" s="4"/>
      <c r="V162" s="4"/>
      <c r="W162" s="4"/>
    </row>
    <row r="163" spans="12:42" ht="12.75" customHeight="1">
      <c r="L163" s="12" t="s">
        <v>141</v>
      </c>
      <c r="M163" s="84">
        <v>1.1305157E-6</v>
      </c>
      <c r="N163" s="4"/>
      <c r="O163" s="67">
        <v>1.1305157E-6</v>
      </c>
      <c r="P163" s="4"/>
      <c r="Q163" s="4"/>
      <c r="R163" s="4"/>
      <c r="S163" s="4"/>
      <c r="T163" s="4"/>
      <c r="U163" s="4"/>
      <c r="V163" s="4"/>
      <c r="W163" s="4"/>
    </row>
    <row r="164" spans="12:42" ht="12.75" customHeight="1">
      <c r="L164" s="12" t="s">
        <v>142</v>
      </c>
      <c r="M164" s="84">
        <v>5.6281083999999998E-9</v>
      </c>
      <c r="N164" s="4"/>
      <c r="O164" s="67">
        <v>5.6281083999999998E-9</v>
      </c>
      <c r="P164" s="4"/>
      <c r="Q164" s="4"/>
      <c r="R164" s="4"/>
      <c r="S164" s="4"/>
      <c r="T164" s="4"/>
      <c r="U164" s="4"/>
      <c r="V164" s="4"/>
      <c r="W164" s="4"/>
    </row>
    <row r="165" spans="12:42" ht="12.75" customHeight="1">
      <c r="L165" s="12" t="s">
        <v>143</v>
      </c>
      <c r="M165" s="84">
        <v>2.8992211000000001E-11</v>
      </c>
      <c r="N165" s="4"/>
      <c r="O165" s="67">
        <v>2.8992211000000001E-11</v>
      </c>
      <c r="P165" s="4"/>
      <c r="Q165" s="4"/>
      <c r="R165" s="4"/>
      <c r="S165" s="4"/>
      <c r="T165" s="4"/>
      <c r="U165" s="4"/>
      <c r="V165" s="4"/>
      <c r="W165" s="4"/>
    </row>
    <row r="166" spans="12:42" ht="12.75" customHeight="1">
      <c r="L166" s="12" t="s">
        <v>144</v>
      </c>
      <c r="M166" s="84">
        <v>2.8300999999999998</v>
      </c>
      <c r="N166" s="4"/>
      <c r="O166" s="12">
        <v>2.8300999999999998</v>
      </c>
      <c r="P166" s="4"/>
      <c r="Q166" s="4"/>
      <c r="R166" s="4"/>
      <c r="S166" s="4"/>
      <c r="T166" s="4"/>
      <c r="U166" s="4"/>
      <c r="V166" s="4"/>
      <c r="W166" s="4"/>
    </row>
    <row r="167" spans="12:42" ht="12.75" customHeight="1">
      <c r="L167" s="12" t="s">
        <v>145</v>
      </c>
      <c r="M167" s="84">
        <v>0.1</v>
      </c>
      <c r="N167" s="4"/>
      <c r="O167" s="12">
        <v>0.1</v>
      </c>
      <c r="P167" s="4"/>
      <c r="Q167" s="4"/>
      <c r="R167" s="4"/>
      <c r="S167" s="4"/>
      <c r="T167" s="4"/>
      <c r="U167" s="4"/>
      <c r="V167" s="4"/>
      <c r="W167" s="4"/>
      <c r="AD167" s="22"/>
      <c r="AP167" s="7"/>
    </row>
    <row r="168" spans="12:42" ht="12.75" customHeight="1">
      <c r="L168" s="12" t="s">
        <v>148</v>
      </c>
      <c r="M168">
        <f>1+M161+M167*M167</f>
        <v>1.0000000000000002E-2</v>
      </c>
      <c r="N168" s="4" t="s">
        <v>152</v>
      </c>
      <c r="W168" s="12"/>
      <c r="AD168" s="22"/>
      <c r="AP168" s="7"/>
    </row>
    <row r="169" spans="12:42" ht="12.75" customHeight="1">
      <c r="L169" s="12" t="s">
        <v>149</v>
      </c>
      <c r="M169">
        <f>M160-M167*M166</f>
        <v>5.9399899999999999</v>
      </c>
      <c r="N169" s="4" t="s">
        <v>262</v>
      </c>
      <c r="O169" s="4"/>
      <c r="Q169" s="4"/>
      <c r="W169" s="12"/>
      <c r="AD169" s="22"/>
      <c r="AP169" s="7"/>
    </row>
    <row r="170" spans="12:42" ht="12.75" customHeight="1">
      <c r="L170" s="24" t="s">
        <v>1201</v>
      </c>
      <c r="M170">
        <f>M166/M169</f>
        <v>0.47644861354985446</v>
      </c>
      <c r="N170" s="36" t="s">
        <v>1200</v>
      </c>
      <c r="O170" s="4"/>
      <c r="Q170" s="4"/>
      <c r="V170" s="4"/>
      <c r="W170" s="4"/>
      <c r="AD170" s="22"/>
      <c r="AP170" s="7"/>
    </row>
    <row r="171" spans="12:42" ht="12.75" customHeight="1">
      <c r="L171" s="12" t="s">
        <v>944</v>
      </c>
      <c r="M171" s="4">
        <f>M166*M170/(1+SQRT(1-M168*M170^2))</f>
        <v>0.67458165873537002</v>
      </c>
      <c r="N171" t="s">
        <v>1202</v>
      </c>
      <c r="O171" s="27"/>
      <c r="Q171" s="27"/>
      <c r="V171" s="27"/>
      <c r="W171" s="12"/>
      <c r="AD171" s="22"/>
      <c r="AP171" s="7"/>
    </row>
    <row r="172" spans="12:42" ht="12.75" customHeight="1">
      <c r="L172" s="30" t="s">
        <v>150</v>
      </c>
      <c r="M172" s="30">
        <v>0</v>
      </c>
      <c r="N172" s="30">
        <v>1</v>
      </c>
      <c r="O172" s="30">
        <v>2</v>
      </c>
      <c r="P172" s="30">
        <v>3</v>
      </c>
      <c r="Q172" s="30">
        <v>4</v>
      </c>
      <c r="R172" s="30">
        <v>5</v>
      </c>
      <c r="S172" s="30">
        <v>6</v>
      </c>
      <c r="T172" s="30">
        <v>7</v>
      </c>
      <c r="U172" s="30">
        <v>8</v>
      </c>
      <c r="V172" s="30">
        <v>9</v>
      </c>
      <c r="W172" s="30">
        <v>10</v>
      </c>
      <c r="AD172" s="22"/>
      <c r="AP172" s="7"/>
    </row>
    <row r="173" spans="12:42" ht="12.75" customHeight="1">
      <c r="L173" s="22" t="s">
        <v>146</v>
      </c>
      <c r="M173">
        <f>M167*M171+M166</f>
        <v>2.8975581658735368</v>
      </c>
      <c r="N173" s="4">
        <f t="shared" ref="N173:W173" si="0">M173-M180/(M177-1/$M167)</f>
        <v>2.8993691384945381</v>
      </c>
      <c r="O173" s="4">
        <f t="shared" si="0"/>
        <v>2.8993691707250089</v>
      </c>
      <c r="P173" s="4">
        <f t="shared" si="0"/>
        <v>2.8993691707250089</v>
      </c>
      <c r="Q173" s="4">
        <f t="shared" si="0"/>
        <v>2.8993691707250089</v>
      </c>
      <c r="R173" s="4">
        <f t="shared" si="0"/>
        <v>2.8993691707250089</v>
      </c>
      <c r="S173" s="4">
        <f t="shared" si="0"/>
        <v>2.8993691707250089</v>
      </c>
      <c r="T173" s="4">
        <f t="shared" si="0"/>
        <v>2.8993691707250089</v>
      </c>
      <c r="U173" s="4">
        <f t="shared" si="0"/>
        <v>2.8993691707250089</v>
      </c>
      <c r="V173" s="4">
        <f t="shared" si="0"/>
        <v>2.8993691707250089</v>
      </c>
      <c r="W173" s="4">
        <f t="shared" si="0"/>
        <v>2.8993691707250089</v>
      </c>
      <c r="X173" s="7" t="s">
        <v>47</v>
      </c>
      <c r="AD173" s="22"/>
      <c r="AP173" s="7"/>
    </row>
    <row r="174" spans="12:42" ht="12.75" customHeight="1">
      <c r="L174" s="2" t="s">
        <v>131</v>
      </c>
      <c r="M174" s="4">
        <f t="shared" ref="M174:W174" si="1">-($M161+1)*M173*M173</f>
        <v>0</v>
      </c>
      <c r="N174" s="4">
        <f t="shared" si="1"/>
        <v>0</v>
      </c>
      <c r="O174" s="4">
        <f t="shared" si="1"/>
        <v>0</v>
      </c>
      <c r="P174" s="4">
        <f t="shared" si="1"/>
        <v>0</v>
      </c>
      <c r="Q174" s="4">
        <f t="shared" si="1"/>
        <v>0</v>
      </c>
      <c r="R174" s="4">
        <f t="shared" si="1"/>
        <v>0</v>
      </c>
      <c r="S174" s="4">
        <f t="shared" si="1"/>
        <v>0</v>
      </c>
      <c r="T174" s="4">
        <f t="shared" si="1"/>
        <v>0</v>
      </c>
      <c r="U174" s="4">
        <f t="shared" si="1"/>
        <v>0</v>
      </c>
      <c r="V174" s="4">
        <f t="shared" si="1"/>
        <v>0</v>
      </c>
      <c r="W174" s="4">
        <f t="shared" si="1"/>
        <v>0</v>
      </c>
      <c r="X174" s="7" t="s">
        <v>264</v>
      </c>
      <c r="AD174" s="22"/>
      <c r="AP174" s="7"/>
    </row>
    <row r="175" spans="12:42" ht="12.75" customHeight="1">
      <c r="L175" s="2" t="s">
        <v>132</v>
      </c>
      <c r="M175" s="4">
        <f t="shared" ref="M175:W175" si="2">$M160*SQRT(1+M174/$M160/$M160)</f>
        <v>6.2229999999999999</v>
      </c>
      <c r="N175" s="4">
        <f t="shared" si="2"/>
        <v>6.2229999999999999</v>
      </c>
      <c r="O175" s="4">
        <f t="shared" si="2"/>
        <v>6.2229999999999999</v>
      </c>
      <c r="P175" s="4">
        <f t="shared" si="2"/>
        <v>6.2229999999999999</v>
      </c>
      <c r="Q175" s="4">
        <f t="shared" si="2"/>
        <v>6.2229999999999999</v>
      </c>
      <c r="R175" s="4">
        <f t="shared" si="2"/>
        <v>6.2229999999999999</v>
      </c>
      <c r="S175" s="4">
        <f t="shared" si="2"/>
        <v>6.2229999999999999</v>
      </c>
      <c r="T175" s="4">
        <f t="shared" si="2"/>
        <v>6.2229999999999999</v>
      </c>
      <c r="U175" s="4">
        <f t="shared" si="2"/>
        <v>6.2229999999999999</v>
      </c>
      <c r="V175" s="4">
        <f t="shared" si="2"/>
        <v>6.2229999999999999</v>
      </c>
      <c r="W175" s="4">
        <f t="shared" si="2"/>
        <v>6.2229999999999999</v>
      </c>
      <c r="X175" s="6" t="s">
        <v>265</v>
      </c>
      <c r="AD175" s="22"/>
      <c r="AP175" s="7"/>
    </row>
    <row r="176" spans="12:42" ht="12.75" customHeight="1">
      <c r="L176" s="2" t="s">
        <v>137</v>
      </c>
      <c r="M176" s="4">
        <f>M173/M175</f>
        <v>0.46562078834541809</v>
      </c>
      <c r="N176" s="4">
        <f t="shared" ref="N176:W176" si="3">N173/N175</f>
        <v>0.46591180114005115</v>
      </c>
      <c r="O176" s="4">
        <f t="shared" si="3"/>
        <v>0.46591180631930079</v>
      </c>
      <c r="P176" s="4">
        <f t="shared" si="3"/>
        <v>0.46591180631930079</v>
      </c>
      <c r="Q176" s="4">
        <f t="shared" si="3"/>
        <v>0.46591180631930079</v>
      </c>
      <c r="R176" s="4">
        <f t="shared" si="3"/>
        <v>0.46591180631930079</v>
      </c>
      <c r="S176" s="4">
        <f t="shared" si="3"/>
        <v>0.46591180631930079</v>
      </c>
      <c r="T176" s="4">
        <f t="shared" si="3"/>
        <v>0.46591180631930079</v>
      </c>
      <c r="U176" s="4">
        <f t="shared" si="3"/>
        <v>0.46591180631930079</v>
      </c>
      <c r="V176" s="4">
        <f t="shared" si="3"/>
        <v>0.46591180631930079</v>
      </c>
      <c r="W176" s="4">
        <f t="shared" si="3"/>
        <v>0.46591180631930079</v>
      </c>
      <c r="X176" s="7" t="s">
        <v>266</v>
      </c>
      <c r="AD176" s="22"/>
      <c r="AP176" s="7"/>
    </row>
    <row r="177" spans="3:42" ht="12.75" customHeight="1">
      <c r="L177" s="2" t="s">
        <v>133</v>
      </c>
      <c r="M177" s="4">
        <f t="shared" ref="M177:W177" si="4">M176+4*$M162*M173^3+6*$M163*M173^5+8*$M164*M173^7+10*$M165*M173^9</f>
        <v>0.48989894898674113</v>
      </c>
      <c r="N177" s="4">
        <f t="shared" si="4"/>
        <v>0.4902374566296106</v>
      </c>
      <c r="O177" s="4">
        <f t="shared" si="4"/>
        <v>0.49023746265472634</v>
      </c>
      <c r="P177" s="4">
        <f t="shared" si="4"/>
        <v>0.49023746265472634</v>
      </c>
      <c r="Q177" s="4">
        <f t="shared" si="4"/>
        <v>0.49023746265472634</v>
      </c>
      <c r="R177" s="4">
        <f t="shared" si="4"/>
        <v>0.49023746265472634</v>
      </c>
      <c r="S177" s="4">
        <f t="shared" si="4"/>
        <v>0.49023746265472634</v>
      </c>
      <c r="T177" s="4">
        <f t="shared" si="4"/>
        <v>0.49023746265472634</v>
      </c>
      <c r="U177" s="4">
        <f t="shared" si="4"/>
        <v>0.49023746265472634</v>
      </c>
      <c r="V177" s="4">
        <f t="shared" si="4"/>
        <v>0.49023746265472634</v>
      </c>
      <c r="W177" s="4">
        <f t="shared" si="4"/>
        <v>0.49023746265472634</v>
      </c>
      <c r="X177" s="7" t="s">
        <v>267</v>
      </c>
      <c r="AD177" s="22"/>
      <c r="AP177" s="7"/>
    </row>
    <row r="178" spans="3:42" ht="12.75" customHeight="1">
      <c r="L178" s="2" t="s">
        <v>147</v>
      </c>
      <c r="M178">
        <f t="shared" ref="M178:W178" si="5">M173*M173/($M160+M175)</f>
        <v>0.67458165873537002</v>
      </c>
      <c r="N178">
        <f t="shared" si="5"/>
        <v>0.67542514874293424</v>
      </c>
      <c r="O178">
        <f t="shared" si="5"/>
        <v>0.67542516375949113</v>
      </c>
      <c r="P178">
        <f t="shared" si="5"/>
        <v>0.67542516375949113</v>
      </c>
      <c r="Q178">
        <f t="shared" si="5"/>
        <v>0.67542516375949113</v>
      </c>
      <c r="R178">
        <f t="shared" si="5"/>
        <v>0.67542516375949113</v>
      </c>
      <c r="S178">
        <f t="shared" si="5"/>
        <v>0.67542516375949113</v>
      </c>
      <c r="T178">
        <f t="shared" si="5"/>
        <v>0.67542516375949113</v>
      </c>
      <c r="U178">
        <f t="shared" si="5"/>
        <v>0.67542516375949113</v>
      </c>
      <c r="V178">
        <f t="shared" si="5"/>
        <v>0.67542516375949113</v>
      </c>
      <c r="W178">
        <f t="shared" si="5"/>
        <v>0.67542516375949113</v>
      </c>
      <c r="X178" s="7" t="s">
        <v>268</v>
      </c>
      <c r="AD178" s="22"/>
      <c r="AP178" s="7"/>
    </row>
    <row r="179" spans="3:42" ht="12.75" customHeight="1">
      <c r="L179" s="2" t="s">
        <v>134</v>
      </c>
      <c r="M179" s="4">
        <f t="shared" ref="M179:W179" si="6">M178+$M162*M173^4+$M163*M173^6+$M164*M173^8+$M165*M173^10</f>
        <v>0.69180419136171079</v>
      </c>
      <c r="N179" s="4">
        <f t="shared" si="6"/>
        <v>0.69269169144950438</v>
      </c>
      <c r="O179" s="4">
        <f t="shared" si="6"/>
        <v>0.69269170725008855</v>
      </c>
      <c r="P179" s="4">
        <f t="shared" si="6"/>
        <v>0.69269170725008855</v>
      </c>
      <c r="Q179" s="4">
        <f t="shared" si="6"/>
        <v>0.69269170725008855</v>
      </c>
      <c r="R179" s="4">
        <f t="shared" si="6"/>
        <v>0.69269170725008855</v>
      </c>
      <c r="S179" s="4">
        <f t="shared" si="6"/>
        <v>0.69269170725008855</v>
      </c>
      <c r="T179" s="4">
        <f t="shared" si="6"/>
        <v>0.69269170725008855</v>
      </c>
      <c r="U179" s="4">
        <f t="shared" si="6"/>
        <v>0.69269170725008855</v>
      </c>
      <c r="V179" s="4">
        <f t="shared" si="6"/>
        <v>0.69269170725008855</v>
      </c>
      <c r="W179" s="4">
        <f t="shared" si="6"/>
        <v>0.69269170725008855</v>
      </c>
      <c r="X179" s="7" t="s">
        <v>269</v>
      </c>
      <c r="AD179" s="22"/>
      <c r="AP179" s="7"/>
    </row>
    <row r="180" spans="3:42" ht="12.75" customHeight="1">
      <c r="L180" s="2" t="s">
        <v>135</v>
      </c>
      <c r="M180" s="4">
        <f t="shared" ref="M180:W180" si="7">M179-(M173-$M166)/$M167</f>
        <v>1.7222532626341547E-2</v>
      </c>
      <c r="N180" s="4">
        <f t="shared" si="7"/>
        <v>3.0650412130572846E-7</v>
      </c>
      <c r="O180" s="4">
        <f t="shared" si="7"/>
        <v>-1.8873791418627661E-15</v>
      </c>
      <c r="P180" s="4">
        <f t="shared" si="7"/>
        <v>-1.8873791418627661E-15</v>
      </c>
      <c r="Q180" s="4">
        <f t="shared" si="7"/>
        <v>-1.8873791418627661E-15</v>
      </c>
      <c r="R180" s="4">
        <f t="shared" si="7"/>
        <v>-1.8873791418627661E-15</v>
      </c>
      <c r="S180" s="4">
        <f t="shared" si="7"/>
        <v>-1.8873791418627661E-15</v>
      </c>
      <c r="T180" s="4">
        <f t="shared" si="7"/>
        <v>-1.8873791418627661E-15</v>
      </c>
      <c r="U180" s="4">
        <f t="shared" si="7"/>
        <v>-1.8873791418627661E-15</v>
      </c>
      <c r="V180" s="4">
        <f t="shared" si="7"/>
        <v>-1.8873791418627661E-15</v>
      </c>
      <c r="W180" s="4">
        <f t="shared" si="7"/>
        <v>-1.8873791418627661E-15</v>
      </c>
      <c r="X180" s="7" t="s">
        <v>270</v>
      </c>
      <c r="AD180" s="22"/>
      <c r="AP180" s="7"/>
    </row>
    <row r="181" spans="3:42" ht="12.75" customHeight="1">
      <c r="L181" s="59" t="s">
        <v>151</v>
      </c>
      <c r="M181" s="5">
        <f t="shared" ref="M181:V181" si="8">M180/M179</f>
        <v>2.4895097256409541E-2</v>
      </c>
      <c r="N181" s="5">
        <f t="shared" si="8"/>
        <v>4.4248274533847488E-7</v>
      </c>
      <c r="O181" s="5">
        <f t="shared" si="8"/>
        <v>-2.7247029553095965E-15</v>
      </c>
      <c r="P181" s="5">
        <f t="shared" si="8"/>
        <v>-2.7247029553095965E-15</v>
      </c>
      <c r="Q181" s="5">
        <f t="shared" si="8"/>
        <v>-2.7247029553095965E-15</v>
      </c>
      <c r="R181" s="5">
        <f t="shared" si="8"/>
        <v>-2.7247029553095965E-15</v>
      </c>
      <c r="S181" s="5">
        <f t="shared" si="8"/>
        <v>-2.7247029553095965E-15</v>
      </c>
      <c r="T181" s="5">
        <f t="shared" si="8"/>
        <v>-2.7247029553095965E-15</v>
      </c>
      <c r="U181" s="5">
        <f t="shared" si="8"/>
        <v>-2.7247029553095965E-15</v>
      </c>
      <c r="V181" s="5">
        <f t="shared" si="8"/>
        <v>-2.7247029553095965E-15</v>
      </c>
      <c r="W181" s="5"/>
      <c r="X181" s="7" t="s">
        <v>1331</v>
      </c>
      <c r="AD181" s="22"/>
      <c r="AP181" s="7"/>
    </row>
    <row r="182" spans="3:42" ht="12.75" customHeight="1">
      <c r="L182" s="32" t="s">
        <v>155</v>
      </c>
      <c r="M182" s="33">
        <f t="shared" ref="M182:V182" si="9">M180/(M177-1/$M167)/M173</f>
        <v>-6.2499957458332135E-4</v>
      </c>
      <c r="N182" s="33">
        <f t="shared" si="9"/>
        <v>-1.1116373590385673E-8</v>
      </c>
      <c r="O182" s="33">
        <f t="shared" si="9"/>
        <v>6.8451971667887032E-17</v>
      </c>
      <c r="P182" s="33">
        <f t="shared" si="9"/>
        <v>6.8451971667887032E-17</v>
      </c>
      <c r="Q182" s="33">
        <f t="shared" si="9"/>
        <v>6.8451971667887032E-17</v>
      </c>
      <c r="R182" s="33">
        <f t="shared" si="9"/>
        <v>6.8451971667887032E-17</v>
      </c>
      <c r="S182" s="33">
        <f t="shared" si="9"/>
        <v>6.8451971667887032E-17</v>
      </c>
      <c r="T182" s="33">
        <f t="shared" si="9"/>
        <v>6.8451971667887032E-17</v>
      </c>
      <c r="U182" s="33">
        <f t="shared" si="9"/>
        <v>6.8451971667887032E-17</v>
      </c>
      <c r="V182" s="33">
        <f t="shared" si="9"/>
        <v>6.8451971667887032E-17</v>
      </c>
      <c r="W182" s="28"/>
      <c r="X182" s="7" t="s">
        <v>154</v>
      </c>
      <c r="AD182" s="22"/>
      <c r="AP182" s="7"/>
    </row>
    <row r="183" spans="3:42" ht="12.75" customHeight="1">
      <c r="L183" s="12" t="s">
        <v>1330</v>
      </c>
      <c r="M183">
        <f t="shared" ref="M183:V183" si="10">M180/(M177-1/$M167)</f>
        <v>-1.8109726210013893E-3</v>
      </c>
      <c r="N183">
        <f t="shared" si="10"/>
        <v>-3.2230470519939947E-8</v>
      </c>
      <c r="O183">
        <f t="shared" si="10"/>
        <v>1.9846753632921344E-16</v>
      </c>
      <c r="P183">
        <f t="shared" si="10"/>
        <v>1.9846753632921344E-16</v>
      </c>
      <c r="Q183">
        <f t="shared" si="10"/>
        <v>1.9846753632921344E-16</v>
      </c>
      <c r="R183">
        <f t="shared" si="10"/>
        <v>1.9846753632921344E-16</v>
      </c>
      <c r="S183">
        <f t="shared" si="10"/>
        <v>1.9846753632921344E-16</v>
      </c>
      <c r="T183">
        <f t="shared" si="10"/>
        <v>1.9846753632921344E-16</v>
      </c>
      <c r="U183">
        <f t="shared" si="10"/>
        <v>1.9846753632921344E-16</v>
      </c>
      <c r="V183">
        <f t="shared" si="10"/>
        <v>1.9846753632921344E-16</v>
      </c>
      <c r="X183" s="7" t="s">
        <v>271</v>
      </c>
      <c r="AD183" s="22"/>
      <c r="AP183" s="7"/>
    </row>
    <row r="184" spans="3:42" ht="12.75" customHeight="1">
      <c r="L184" s="12" t="s">
        <v>1328</v>
      </c>
      <c r="M184" s="6">
        <f t="shared" ref="M184:V184" si="11">N173-M173</f>
        <v>1.8109726210013832E-3</v>
      </c>
      <c r="N184" s="6">
        <f t="shared" si="11"/>
        <v>3.2230470736749339E-8</v>
      </c>
      <c r="O184" s="6">
        <f t="shared" si="11"/>
        <v>0</v>
      </c>
      <c r="P184" s="6">
        <f t="shared" si="11"/>
        <v>0</v>
      </c>
      <c r="Q184" s="6">
        <f t="shared" si="11"/>
        <v>0</v>
      </c>
      <c r="R184" s="6">
        <f t="shared" si="11"/>
        <v>0</v>
      </c>
      <c r="S184" s="6">
        <f t="shared" si="11"/>
        <v>0</v>
      </c>
      <c r="T184" s="6">
        <f t="shared" si="11"/>
        <v>0</v>
      </c>
      <c r="U184" s="6">
        <f t="shared" si="11"/>
        <v>0</v>
      </c>
      <c r="V184" s="6">
        <f t="shared" si="11"/>
        <v>0</v>
      </c>
      <c r="W184" s="6"/>
      <c r="X184" s="7" t="s">
        <v>170</v>
      </c>
      <c r="AD184" s="22"/>
      <c r="AP184" s="7"/>
    </row>
    <row r="185" spans="3:42" ht="12.75" customHeight="1">
      <c r="L185" s="22" t="s">
        <v>1329</v>
      </c>
      <c r="M185">
        <f t="shared" ref="M185:V185" si="12">N179-M179</f>
        <v>8.8750008779359124E-4</v>
      </c>
      <c r="N185">
        <f t="shared" si="12"/>
        <v>1.580058417438579E-8</v>
      </c>
      <c r="O185">
        <f t="shared" si="12"/>
        <v>0</v>
      </c>
      <c r="P185">
        <f t="shared" si="12"/>
        <v>0</v>
      </c>
      <c r="Q185">
        <f t="shared" si="12"/>
        <v>0</v>
      </c>
      <c r="R185">
        <f t="shared" si="12"/>
        <v>0</v>
      </c>
      <c r="S185">
        <f t="shared" si="12"/>
        <v>0</v>
      </c>
      <c r="T185">
        <f t="shared" si="12"/>
        <v>0</v>
      </c>
      <c r="U185">
        <f t="shared" si="12"/>
        <v>0</v>
      </c>
      <c r="V185">
        <f t="shared" si="12"/>
        <v>0</v>
      </c>
      <c r="X185" s="7" t="s">
        <v>179</v>
      </c>
      <c r="AD185" s="22"/>
      <c r="AP185" s="7"/>
    </row>
    <row r="186" spans="3:42" ht="12.75" customHeight="1">
      <c r="AD186" s="22"/>
      <c r="AP186" s="7"/>
    </row>
    <row r="187" spans="3:42" ht="12.75" customHeight="1">
      <c r="C187" s="9" t="s">
        <v>1722</v>
      </c>
    </row>
    <row r="188" spans="3:42" ht="12.75" customHeight="1">
      <c r="C188" s="3"/>
      <c r="L188" s="68"/>
      <c r="M188" s="69"/>
      <c r="N188" s="69"/>
      <c r="O188" s="69"/>
      <c r="P188" s="69"/>
      <c r="Q188" s="69"/>
      <c r="R188" s="69"/>
      <c r="S188" s="69"/>
      <c r="T188" s="69"/>
      <c r="U188" s="69"/>
      <c r="V188" s="69"/>
      <c r="W188" s="69"/>
      <c r="X188" s="69"/>
      <c r="Y188" s="70"/>
    </row>
    <row r="189" spans="3:42" ht="12.75" customHeight="1">
      <c r="C189" t="s">
        <v>58</v>
      </c>
      <c r="L189" s="71" t="s">
        <v>49</v>
      </c>
      <c r="M189" s="72"/>
      <c r="N189" s="72"/>
      <c r="O189" s="72"/>
      <c r="P189" s="72"/>
      <c r="Q189" s="72"/>
      <c r="R189" s="72"/>
      <c r="S189" s="72"/>
      <c r="T189" s="72"/>
      <c r="U189" s="72"/>
      <c r="V189" s="72"/>
      <c r="W189" s="72"/>
      <c r="X189" s="72"/>
      <c r="Y189" s="73"/>
    </row>
    <row r="190" spans="3:42" ht="12.75" customHeight="1">
      <c r="C190" t="s">
        <v>61</v>
      </c>
      <c r="L190" s="71" t="s">
        <v>51</v>
      </c>
      <c r="M190" s="72"/>
      <c r="N190" s="72"/>
      <c r="O190" s="72"/>
      <c r="P190" s="72"/>
      <c r="Q190" s="72"/>
      <c r="R190" s="72"/>
      <c r="S190" s="72"/>
      <c r="T190" s="72"/>
      <c r="U190" s="72"/>
      <c r="V190" s="72"/>
      <c r="W190" s="72"/>
      <c r="X190" s="72"/>
      <c r="Y190" s="73"/>
    </row>
    <row r="191" spans="3:42" ht="12.75" customHeight="1">
      <c r="L191" s="71" t="s">
        <v>1743</v>
      </c>
      <c r="M191" s="72"/>
      <c r="N191" s="72"/>
      <c r="O191" s="72"/>
      <c r="P191" s="72"/>
      <c r="Q191" s="72"/>
      <c r="R191" s="72"/>
      <c r="S191" s="72"/>
      <c r="T191" s="72"/>
      <c r="U191" s="72"/>
      <c r="V191" s="72"/>
      <c r="W191" s="72"/>
      <c r="X191" s="72"/>
      <c r="Y191" s="73"/>
    </row>
    <row r="192" spans="3:42" ht="12.75" customHeight="1">
      <c r="C192" t="s">
        <v>65</v>
      </c>
      <c r="L192" s="71"/>
      <c r="M192" s="72"/>
      <c r="N192" s="72"/>
      <c r="O192" s="72"/>
      <c r="P192" s="72"/>
      <c r="Q192" s="72"/>
      <c r="R192" s="72"/>
      <c r="S192" s="72"/>
      <c r="T192" s="72"/>
      <c r="U192" s="72"/>
      <c r="V192" s="74"/>
      <c r="W192" s="75"/>
      <c r="X192" s="75"/>
      <c r="Y192" s="73"/>
      <c r="Z192" s="34"/>
      <c r="AI192" s="4"/>
      <c r="AJ192" s="4"/>
      <c r="AK192" s="4"/>
      <c r="AL192" s="4"/>
      <c r="AM192" s="4"/>
      <c r="AN192" s="4"/>
      <c r="AO192" s="4"/>
    </row>
    <row r="193" spans="3:25" ht="12.75" customHeight="1">
      <c r="C193" t="s">
        <v>70</v>
      </c>
      <c r="L193" s="71"/>
      <c r="M193" s="72"/>
      <c r="N193" s="72"/>
      <c r="O193" s="72"/>
      <c r="P193" s="72"/>
      <c r="Q193" s="72"/>
      <c r="R193" s="72"/>
      <c r="S193" s="72"/>
      <c r="T193" s="72"/>
      <c r="U193" s="72"/>
      <c r="V193" s="72"/>
      <c r="W193" s="72"/>
      <c r="X193" s="72"/>
      <c r="Y193" s="73"/>
    </row>
    <row r="194" spans="3:25" ht="12.75" customHeight="1">
      <c r="D194" t="s">
        <v>1</v>
      </c>
      <c r="L194" s="71"/>
      <c r="M194" s="72"/>
      <c r="N194" s="72"/>
      <c r="O194" s="72"/>
      <c r="P194" s="72" t="s">
        <v>1789</v>
      </c>
      <c r="Q194" s="72"/>
      <c r="R194" s="72"/>
      <c r="S194" s="72"/>
      <c r="T194" s="72"/>
      <c r="U194" s="76"/>
      <c r="V194" s="72"/>
      <c r="W194" s="72"/>
      <c r="X194" s="72"/>
      <c r="Y194" s="73"/>
    </row>
    <row r="195" spans="3:25" ht="12.75" customHeight="1">
      <c r="D195" t="s">
        <v>3</v>
      </c>
      <c r="L195" s="77" t="s">
        <v>51</v>
      </c>
      <c r="M195" s="72"/>
      <c r="N195" s="72"/>
      <c r="O195" s="72"/>
      <c r="P195" s="72"/>
      <c r="Q195" s="72"/>
      <c r="R195" s="72"/>
      <c r="S195" s="72"/>
      <c r="T195" s="72" t="s">
        <v>54</v>
      </c>
      <c r="U195" s="72"/>
      <c r="V195" s="72"/>
      <c r="W195" s="76" t="s">
        <v>69</v>
      </c>
      <c r="X195" s="72"/>
      <c r="Y195" s="73"/>
    </row>
    <row r="196" spans="3:25" ht="12.75" customHeight="1">
      <c r="L196" s="77" t="s">
        <v>1745</v>
      </c>
      <c r="M196" s="72"/>
      <c r="N196" s="72"/>
      <c r="O196" s="72"/>
      <c r="P196" s="76" t="s">
        <v>63</v>
      </c>
      <c r="Q196" s="72"/>
      <c r="R196" s="72"/>
      <c r="S196" s="72"/>
      <c r="T196" s="72" t="s">
        <v>1744</v>
      </c>
      <c r="U196" s="72"/>
      <c r="V196" s="72"/>
      <c r="W196" s="76" t="s">
        <v>74</v>
      </c>
      <c r="X196" s="72"/>
      <c r="Y196" s="73"/>
    </row>
    <row r="197" spans="3:25" ht="12.75" customHeight="1">
      <c r="D197" t="s">
        <v>0</v>
      </c>
      <c r="L197" s="77" t="s">
        <v>53</v>
      </c>
      <c r="M197" s="72"/>
      <c r="N197" s="72"/>
      <c r="O197" s="72"/>
      <c r="P197" s="76" t="s">
        <v>67</v>
      </c>
      <c r="Q197" s="72"/>
      <c r="R197" s="72"/>
      <c r="S197" s="72"/>
      <c r="T197" s="72" t="s">
        <v>55</v>
      </c>
      <c r="U197" s="72"/>
      <c r="V197" s="72"/>
      <c r="W197" s="76" t="s">
        <v>76</v>
      </c>
      <c r="X197" s="72"/>
      <c r="Y197" s="73"/>
    </row>
    <row r="198" spans="3:25" ht="12.75" customHeight="1">
      <c r="D198" s="4" t="s">
        <v>77</v>
      </c>
      <c r="L198" s="77" t="s">
        <v>56</v>
      </c>
      <c r="M198" s="72"/>
      <c r="N198" s="72"/>
      <c r="O198" s="72"/>
      <c r="P198" s="76" t="s">
        <v>72</v>
      </c>
      <c r="Q198" s="72"/>
      <c r="R198" s="72"/>
      <c r="S198" s="72"/>
      <c r="T198" s="72" t="s">
        <v>57</v>
      </c>
      <c r="U198" s="72"/>
      <c r="V198" s="72"/>
      <c r="W198" s="72" t="s">
        <v>79</v>
      </c>
      <c r="X198" s="72"/>
      <c r="Y198" s="73"/>
    </row>
    <row r="199" spans="3:25" ht="12.75" customHeight="1">
      <c r="C199" s="3"/>
      <c r="D199" t="s">
        <v>2</v>
      </c>
      <c r="L199" s="77" t="s">
        <v>59</v>
      </c>
      <c r="M199" s="72"/>
      <c r="N199" s="72"/>
      <c r="O199" s="72"/>
      <c r="P199" s="76" t="s">
        <v>75</v>
      </c>
      <c r="Q199" s="72"/>
      <c r="R199" s="72"/>
      <c r="S199" s="72"/>
      <c r="T199" s="72" t="s">
        <v>60</v>
      </c>
      <c r="U199" s="72"/>
      <c r="V199" s="72"/>
      <c r="W199" s="72"/>
      <c r="X199" s="72"/>
      <c r="Y199" s="73"/>
    </row>
    <row r="200" spans="3:25" ht="12.75" customHeight="1">
      <c r="D200" s="4" t="s">
        <v>76</v>
      </c>
      <c r="L200" s="71" t="s">
        <v>62</v>
      </c>
      <c r="M200" s="72"/>
      <c r="N200" s="72"/>
      <c r="O200" s="72"/>
      <c r="P200" s="76" t="s">
        <v>78</v>
      </c>
      <c r="Q200" s="72"/>
      <c r="R200" s="72"/>
      <c r="S200" s="72"/>
      <c r="T200" s="72" t="s">
        <v>64</v>
      </c>
      <c r="U200" s="72"/>
      <c r="V200" s="72"/>
      <c r="W200" s="72"/>
      <c r="X200" s="72"/>
      <c r="Y200" s="73"/>
    </row>
    <row r="201" spans="3:25" ht="12.75" customHeight="1">
      <c r="D201" t="s">
        <v>80</v>
      </c>
      <c r="L201" s="71" t="s">
        <v>66</v>
      </c>
      <c r="M201" s="72"/>
      <c r="N201" s="72"/>
      <c r="O201" s="72"/>
      <c r="P201" s="76" t="s">
        <v>81</v>
      </c>
      <c r="Q201" s="72"/>
      <c r="R201" s="72"/>
      <c r="S201" s="72"/>
      <c r="T201" s="72" t="s">
        <v>68</v>
      </c>
      <c r="U201" s="72"/>
      <c r="V201" s="72"/>
      <c r="W201" s="72"/>
      <c r="X201" s="72"/>
      <c r="Y201" s="73"/>
    </row>
    <row r="202" spans="3:25" ht="12.75" customHeight="1">
      <c r="L202" s="71" t="s">
        <v>71</v>
      </c>
      <c r="M202" s="72"/>
      <c r="N202" s="72"/>
      <c r="O202" s="72"/>
      <c r="P202" s="72" t="s">
        <v>82</v>
      </c>
      <c r="Q202" s="72"/>
      <c r="R202" s="72"/>
      <c r="S202" s="72"/>
      <c r="T202" s="72" t="s">
        <v>73</v>
      </c>
      <c r="U202" s="72"/>
      <c r="V202" s="72"/>
      <c r="W202" s="72"/>
      <c r="X202" s="72"/>
      <c r="Y202" s="73"/>
    </row>
    <row r="203" spans="3:25" ht="12.75" customHeight="1">
      <c r="L203" s="78" t="s">
        <v>0</v>
      </c>
      <c r="M203" s="79"/>
      <c r="N203" s="79"/>
      <c r="O203" s="79"/>
      <c r="P203" s="80" t="s">
        <v>77</v>
      </c>
      <c r="Q203" s="79"/>
      <c r="R203" s="79"/>
      <c r="S203" s="79"/>
      <c r="T203" s="79" t="s">
        <v>2</v>
      </c>
      <c r="U203" s="79"/>
      <c r="V203" s="79"/>
      <c r="W203" s="79"/>
      <c r="X203" s="79"/>
      <c r="Y203" s="81"/>
    </row>
    <row r="204" spans="3:25" ht="12.75" customHeight="1">
      <c r="C204" t="s">
        <v>1753</v>
      </c>
      <c r="T204" s="4"/>
    </row>
    <row r="205" spans="3:25" ht="12.75" customHeight="1">
      <c r="C205" t="s">
        <v>83</v>
      </c>
    </row>
    <row r="206" spans="3:25" ht="12.75" customHeight="1">
      <c r="C206" t="s">
        <v>84</v>
      </c>
      <c r="P206" s="1"/>
    </row>
    <row r="207" spans="3:25" ht="12.75" customHeight="1">
      <c r="D207" t="s">
        <v>85</v>
      </c>
      <c r="Q207" s="2"/>
      <c r="R207" s="2"/>
    </row>
    <row r="208" spans="3:25" ht="12.75" customHeight="1">
      <c r="C208" t="s">
        <v>1213</v>
      </c>
      <c r="L208" s="11" t="s">
        <v>86</v>
      </c>
    </row>
    <row r="209" spans="3:17" ht="12.75" customHeight="1">
      <c r="D209" s="41" t="s">
        <v>1741</v>
      </c>
      <c r="L209" s="11" t="s">
        <v>87</v>
      </c>
      <c r="Q209" s="13"/>
    </row>
    <row r="210" spans="3:17" ht="12.75" customHeight="1">
      <c r="C210" t="s">
        <v>1214</v>
      </c>
      <c r="L210" s="11" t="s">
        <v>88</v>
      </c>
    </row>
    <row r="211" spans="3:17" ht="12.75" customHeight="1">
      <c r="D211" t="s">
        <v>89</v>
      </c>
      <c r="L211" s="11" t="s">
        <v>90</v>
      </c>
      <c r="P211" s="1"/>
    </row>
    <row r="212" spans="3:17" ht="12.75" customHeight="1">
      <c r="D212" t="s">
        <v>91</v>
      </c>
      <c r="L212" s="11" t="s">
        <v>92</v>
      </c>
      <c r="O212" s="16"/>
    </row>
    <row r="213" spans="3:17" ht="12.75" customHeight="1">
      <c r="C213" t="s">
        <v>93</v>
      </c>
      <c r="L213" s="11" t="s">
        <v>94</v>
      </c>
    </row>
    <row r="214" spans="3:17" ht="12.75" customHeight="1">
      <c r="D214" t="s">
        <v>5</v>
      </c>
      <c r="L214" s="11" t="s">
        <v>95</v>
      </c>
    </row>
    <row r="215" spans="3:17" ht="12.75" customHeight="1">
      <c r="D215" t="s">
        <v>6</v>
      </c>
    </row>
    <row r="216" spans="3:17" ht="12.75" customHeight="1">
      <c r="D216" t="s">
        <v>7</v>
      </c>
    </row>
    <row r="217" spans="3:17" ht="12.75" customHeight="1">
      <c r="D217" t="s">
        <v>8</v>
      </c>
      <c r="O217" t="s">
        <v>1790</v>
      </c>
    </row>
    <row r="218" spans="3:17" ht="12.75" customHeight="1">
      <c r="D218" t="s">
        <v>9</v>
      </c>
    </row>
    <row r="219" spans="3:17" ht="12.75" customHeight="1">
      <c r="D219" t="s">
        <v>10</v>
      </c>
    </row>
    <row r="220" spans="3:17" ht="12.75" customHeight="1">
      <c r="D220" t="s">
        <v>11</v>
      </c>
    </row>
    <row r="221" spans="3:17" ht="12.75" customHeight="1">
      <c r="D221" t="s">
        <v>12</v>
      </c>
    </row>
    <row r="222" spans="3:17" ht="12.75" customHeight="1">
      <c r="D222" t="s">
        <v>13</v>
      </c>
    </row>
    <row r="223" spans="3:17" ht="12.75" customHeight="1">
      <c r="D223" t="s">
        <v>14</v>
      </c>
    </row>
    <row r="224" spans="3:17" ht="12.75" customHeight="1">
      <c r="D224" s="41" t="s">
        <v>1215</v>
      </c>
    </row>
    <row r="225" spans="3:10" ht="12.75" customHeight="1">
      <c r="C225" t="s">
        <v>1209</v>
      </c>
      <c r="H225" s="14"/>
    </row>
    <row r="226" spans="3:10" ht="12.75" customHeight="1">
      <c r="D226" s="4" t="s">
        <v>96</v>
      </c>
    </row>
    <row r="227" spans="3:10" ht="12.75" customHeight="1">
      <c r="D227" s="4" t="s">
        <v>97</v>
      </c>
    </row>
    <row r="228" spans="3:10" ht="12.75" customHeight="1">
      <c r="D228" t="s">
        <v>1748</v>
      </c>
      <c r="G228" t="s">
        <v>98</v>
      </c>
    </row>
    <row r="229" spans="3:10" ht="12.75" customHeight="1">
      <c r="D229" t="s">
        <v>1749</v>
      </c>
      <c r="G229" t="s">
        <v>99</v>
      </c>
    </row>
    <row r="230" spans="3:10" ht="12.75" customHeight="1">
      <c r="D230" t="s">
        <v>1750</v>
      </c>
      <c r="G230" t="s">
        <v>99</v>
      </c>
    </row>
    <row r="231" spans="3:10" ht="12.75" customHeight="1">
      <c r="D231" t="s">
        <v>1751</v>
      </c>
      <c r="G231" t="s">
        <v>98</v>
      </c>
    </row>
    <row r="232" spans="3:10" ht="12.75" customHeight="1">
      <c r="C232" t="s">
        <v>1217</v>
      </c>
    </row>
    <row r="233" spans="3:10" ht="12.75" customHeight="1">
      <c r="D233" s="41" t="s">
        <v>1218</v>
      </c>
    </row>
    <row r="234" spans="3:10" ht="12.75" customHeight="1">
      <c r="C234" t="s">
        <v>1216</v>
      </c>
    </row>
    <row r="235" spans="3:10" ht="12.75" customHeight="1">
      <c r="D235" s="3" t="s">
        <v>249</v>
      </c>
      <c r="H235" s="14"/>
    </row>
    <row r="236" spans="3:10" ht="12.75" customHeight="1">
      <c r="D236" s="4" t="s">
        <v>250</v>
      </c>
      <c r="H236" s="14"/>
      <c r="J236" t="s">
        <v>100</v>
      </c>
    </row>
    <row r="237" spans="3:10" ht="12.75" customHeight="1">
      <c r="C237" s="41"/>
      <c r="D237" s="3" t="s">
        <v>251</v>
      </c>
      <c r="H237" s="14"/>
      <c r="J237" t="s">
        <v>101</v>
      </c>
    </row>
    <row r="238" spans="3:10" ht="12.75" customHeight="1">
      <c r="D238" s="11" t="s">
        <v>252</v>
      </c>
      <c r="G238" s="25" t="s">
        <v>103</v>
      </c>
      <c r="H238" s="14"/>
      <c r="J238" s="3" t="s">
        <v>102</v>
      </c>
    </row>
    <row r="239" spans="3:10" ht="12.75" customHeight="1">
      <c r="D239" s="11" t="s">
        <v>253</v>
      </c>
      <c r="H239" s="14"/>
      <c r="J239" t="s">
        <v>1912</v>
      </c>
    </row>
    <row r="240" spans="3:10" ht="12.75" customHeight="1">
      <c r="D240" s="3" t="s">
        <v>254</v>
      </c>
      <c r="H240" s="14"/>
      <c r="J240" s="7" t="s">
        <v>1911</v>
      </c>
    </row>
    <row r="241" spans="3:15" ht="12.75" customHeight="1">
      <c r="D241" s="3" t="s">
        <v>255</v>
      </c>
      <c r="H241" s="14"/>
      <c r="J241" s="3" t="s">
        <v>104</v>
      </c>
    </row>
    <row r="243" spans="3:15" ht="12.75" customHeight="1">
      <c r="C243" t="s">
        <v>1791</v>
      </c>
    </row>
    <row r="244" spans="3:15" ht="12.75" customHeight="1">
      <c r="D244" t="s">
        <v>931</v>
      </c>
      <c r="L244" t="s">
        <v>932</v>
      </c>
    </row>
    <row r="246" spans="3:15" ht="12.75" customHeight="1">
      <c r="C246" t="s">
        <v>1913</v>
      </c>
    </row>
    <row r="247" spans="3:15" ht="12.75" customHeight="1">
      <c r="C247" s="14" t="s">
        <v>256</v>
      </c>
    </row>
    <row r="248" spans="3:15" ht="12.75" customHeight="1">
      <c r="D248" s="14" t="s">
        <v>105</v>
      </c>
    </row>
    <row r="249" spans="3:15" ht="12.75" customHeight="1">
      <c r="D249" s="14" t="s">
        <v>106</v>
      </c>
    </row>
    <row r="250" spans="3:15" ht="12.75" customHeight="1">
      <c r="D250" s="14" t="s">
        <v>107</v>
      </c>
    </row>
    <row r="251" spans="3:15" ht="12.75" customHeight="1">
      <c r="C251" t="s">
        <v>257</v>
      </c>
    </row>
    <row r="252" spans="3:15" ht="12.75" customHeight="1">
      <c r="D252" s="4" t="s">
        <v>108</v>
      </c>
    </row>
    <row r="253" spans="3:15" ht="12.75" customHeight="1">
      <c r="D253" t="s">
        <v>109</v>
      </c>
    </row>
    <row r="254" spans="3:15" ht="12.75" customHeight="1">
      <c r="D254" t="s">
        <v>110</v>
      </c>
    </row>
    <row r="255" spans="3:15" ht="12.75" customHeight="1">
      <c r="D255" t="s">
        <v>111</v>
      </c>
      <c r="M255" t="s">
        <v>1792</v>
      </c>
      <c r="O255" s="2"/>
    </row>
    <row r="256" spans="3:15" ht="12.75" customHeight="1">
      <c r="D256" t="s">
        <v>933</v>
      </c>
    </row>
    <row r="257" spans="3:17" ht="12.75" customHeight="1">
      <c r="D257" t="s">
        <v>112</v>
      </c>
      <c r="Q257" s="2"/>
    </row>
    <row r="258" spans="3:17" ht="12.75" customHeight="1">
      <c r="D258" s="4" t="s">
        <v>113</v>
      </c>
    </row>
    <row r="259" spans="3:17" ht="12.75" customHeight="1">
      <c r="C259" s="3"/>
    </row>
    <row r="260" spans="3:17" ht="12.75" customHeight="1">
      <c r="C260" t="s">
        <v>1914</v>
      </c>
    </row>
    <row r="261" spans="3:17" ht="12.75" customHeight="1">
      <c r="D261" s="4" t="s">
        <v>114</v>
      </c>
    </row>
    <row r="262" spans="3:17" ht="12.75" customHeight="1">
      <c r="C262" t="s">
        <v>115</v>
      </c>
    </row>
    <row r="263" spans="3:17" ht="12.75" customHeight="1">
      <c r="D263" s="4" t="s">
        <v>116</v>
      </c>
    </row>
    <row r="264" spans="3:17" ht="12.75" customHeight="1">
      <c r="C264" t="s">
        <v>25</v>
      </c>
    </row>
    <row r="265" spans="3:17" ht="12.75" customHeight="1">
      <c r="D265" s="4" t="s">
        <v>117</v>
      </c>
    </row>
    <row r="266" spans="3:17" ht="12.75" customHeight="1">
      <c r="D266" s="3" t="s">
        <v>118</v>
      </c>
      <c r="L266" t="s">
        <v>157</v>
      </c>
    </row>
    <row r="267" spans="3:17" ht="12.75" customHeight="1">
      <c r="D267" s="3" t="s">
        <v>119</v>
      </c>
      <c r="L267" t="s">
        <v>156</v>
      </c>
    </row>
    <row r="269" spans="3:17" ht="12.75" customHeight="1">
      <c r="C269" t="s">
        <v>1730</v>
      </c>
    </row>
    <row r="270" spans="3:17" ht="12.75" customHeight="1">
      <c r="C270" t="s">
        <v>1731</v>
      </c>
    </row>
    <row r="271" spans="3:17" ht="12.75" customHeight="1">
      <c r="D271" t="s">
        <v>120</v>
      </c>
    </row>
    <row r="274" spans="3:20" ht="12.75" customHeight="1">
      <c r="C274" s="9" t="s">
        <v>1723</v>
      </c>
    </row>
    <row r="276" spans="3:20" ht="12.75" customHeight="1">
      <c r="C276" t="s">
        <v>1793</v>
      </c>
    </row>
    <row r="277" spans="3:20" ht="12.75" customHeight="1">
      <c r="C277" t="s">
        <v>1732</v>
      </c>
    </row>
    <row r="278" spans="3:20" ht="12.75" customHeight="1">
      <c r="C278" t="s">
        <v>1733</v>
      </c>
    </row>
    <row r="279" spans="3:20" ht="12.75" customHeight="1">
      <c r="C279" t="s">
        <v>1734</v>
      </c>
    </row>
    <row r="281" spans="3:20" ht="12.75" customHeight="1">
      <c r="D281" t="s">
        <v>121</v>
      </c>
      <c r="P281" s="16"/>
    </row>
    <row r="282" spans="3:20" ht="12.75" customHeight="1">
      <c r="R282" s="2"/>
      <c r="T282" s="1"/>
    </row>
    <row r="283" spans="3:20" ht="12.75" customHeight="1">
      <c r="C283" t="s">
        <v>167</v>
      </c>
    </row>
    <row r="284" spans="3:20" ht="12.75" customHeight="1">
      <c r="C284" t="s">
        <v>1785</v>
      </c>
    </row>
    <row r="286" spans="3:20" ht="12.75" customHeight="1">
      <c r="C286" t="s">
        <v>122</v>
      </c>
      <c r="M286" t="s">
        <v>1794</v>
      </c>
    </row>
    <row r="288" spans="3:20" ht="12.75" customHeight="1">
      <c r="C288" t="s">
        <v>168</v>
      </c>
    </row>
    <row r="289" spans="3:20" ht="12.75" customHeight="1">
      <c r="C289" t="s">
        <v>169</v>
      </c>
    </row>
    <row r="290" spans="3:20" ht="12.75" customHeight="1">
      <c r="D290" s="4" t="s">
        <v>123</v>
      </c>
    </row>
    <row r="291" spans="3:20" ht="12.75" customHeight="1">
      <c r="Q291" t="s">
        <v>124</v>
      </c>
    </row>
    <row r="292" spans="3:20" ht="12.75" customHeight="1">
      <c r="C292" t="s">
        <v>1229</v>
      </c>
      <c r="T292" s="15"/>
    </row>
    <row r="293" spans="3:20" ht="12.75" customHeight="1">
      <c r="C293" s="7" t="s">
        <v>1240</v>
      </c>
    </row>
    <row r="294" spans="3:20" ht="12.75" customHeight="1">
      <c r="D294" s="7" t="s">
        <v>125</v>
      </c>
    </row>
    <row r="295" spans="3:20" ht="12.75" customHeight="1">
      <c r="D295" s="7" t="s">
        <v>126</v>
      </c>
    </row>
    <row r="296" spans="3:20" ht="12.75" customHeight="1">
      <c r="C296" t="s">
        <v>1230</v>
      </c>
    </row>
    <row r="297" spans="3:20" ht="12.75" customHeight="1">
      <c r="C297" t="s">
        <v>127</v>
      </c>
    </row>
    <row r="298" spans="3:20" ht="12.75" customHeight="1">
      <c r="D298" s="7" t="s">
        <v>1231</v>
      </c>
    </row>
    <row r="299" spans="3:20" ht="12.75" customHeight="1">
      <c r="D299" s="7" t="s">
        <v>1232</v>
      </c>
    </row>
    <row r="300" spans="3:20" ht="12.75" customHeight="1">
      <c r="C300" t="s">
        <v>25</v>
      </c>
    </row>
    <row r="301" spans="3:20" ht="12.75" customHeight="1">
      <c r="D301" s="7" t="s">
        <v>1233</v>
      </c>
      <c r="E301" s="4"/>
    </row>
    <row r="302" spans="3:20" ht="12.75" customHeight="1">
      <c r="D302" s="7" t="s">
        <v>1234</v>
      </c>
      <c r="E302" s="4"/>
    </row>
    <row r="303" spans="3:20" ht="12.75" customHeight="1">
      <c r="D303" s="19" t="s">
        <v>1235</v>
      </c>
    </row>
    <row r="304" spans="3:20" ht="12.75" customHeight="1">
      <c r="D304" s="19" t="s">
        <v>1236</v>
      </c>
    </row>
    <row r="305" spans="3:16" ht="12.75" customHeight="1">
      <c r="C305" t="s">
        <v>1237</v>
      </c>
      <c r="P305" s="2"/>
    </row>
    <row r="306" spans="3:16" ht="12.75" customHeight="1">
      <c r="D306" s="4" t="s">
        <v>1238</v>
      </c>
      <c r="E306" s="4"/>
      <c r="F306" s="4"/>
      <c r="G306" s="4"/>
    </row>
    <row r="307" spans="3:16" ht="12.75" customHeight="1">
      <c r="D307" s="4" t="s">
        <v>1239</v>
      </c>
      <c r="E307" s="4"/>
      <c r="F307" s="4"/>
      <c r="G307" s="4"/>
    </row>
    <row r="308" spans="3:16" ht="12.75" customHeight="1">
      <c r="D308" s="11" t="s">
        <v>1221</v>
      </c>
    </row>
    <row r="309" spans="3:16" ht="12.75" customHeight="1">
      <c r="D309" s="3" t="s">
        <v>1222</v>
      </c>
      <c r="M309" t="s">
        <v>1795</v>
      </c>
    </row>
    <row r="310" spans="3:16" ht="12.75" customHeight="1">
      <c r="D310" s="3" t="s">
        <v>1223</v>
      </c>
    </row>
    <row r="311" spans="3:16" ht="12.75" customHeight="1">
      <c r="C311" s="20" t="s">
        <v>258</v>
      </c>
    </row>
    <row r="312" spans="3:16" ht="12.75" customHeight="1">
      <c r="D312" s="41" t="s">
        <v>1224</v>
      </c>
      <c r="K312" s="11"/>
      <c r="L312" s="11"/>
    </row>
    <row r="313" spans="3:16" ht="12.75" customHeight="1">
      <c r="D313" s="41" t="s">
        <v>1225</v>
      </c>
      <c r="K313" s="11"/>
      <c r="L313" s="11"/>
    </row>
    <row r="314" spans="3:16" ht="12.75" customHeight="1">
      <c r="D314" s="41" t="s">
        <v>1226</v>
      </c>
      <c r="L314" s="11"/>
    </row>
    <row r="315" spans="3:16" ht="12.75" customHeight="1">
      <c r="K315" s="11"/>
    </row>
    <row r="316" spans="3:16" ht="12.75" customHeight="1">
      <c r="C316" t="s">
        <v>1796</v>
      </c>
      <c r="K316" s="11"/>
    </row>
    <row r="317" spans="3:16" ht="12.75" customHeight="1">
      <c r="C317" t="s">
        <v>1442</v>
      </c>
      <c r="K317" s="11"/>
    </row>
    <row r="318" spans="3:16" ht="12.75" customHeight="1">
      <c r="D318" s="4" t="s">
        <v>1219</v>
      </c>
    </row>
    <row r="319" spans="3:16" ht="12.75" customHeight="1">
      <c r="D319" t="s">
        <v>1220</v>
      </c>
    </row>
    <row r="320" spans="3:16" ht="12.75" customHeight="1">
      <c r="D320" t="s">
        <v>1436</v>
      </c>
    </row>
    <row r="321" spans="3:12" ht="12.75" customHeight="1">
      <c r="D321" t="s">
        <v>1437</v>
      </c>
    </row>
    <row r="322" spans="3:12" ht="12.75" customHeight="1">
      <c r="C322" t="s">
        <v>1227</v>
      </c>
    </row>
    <row r="323" spans="3:12" ht="12.75" customHeight="1">
      <c r="D323" t="s">
        <v>1438</v>
      </c>
    </row>
    <row r="324" spans="3:12" ht="12.75" customHeight="1">
      <c r="D324" t="s">
        <v>1439</v>
      </c>
    </row>
    <row r="325" spans="3:12" ht="12.75" customHeight="1">
      <c r="D325" s="3" t="s">
        <v>128</v>
      </c>
      <c r="E325" s="3"/>
      <c r="L325" t="s">
        <v>180</v>
      </c>
    </row>
    <row r="326" spans="3:12" ht="12.75" customHeight="1">
      <c r="D326" t="s">
        <v>1440</v>
      </c>
      <c r="E326" s="3"/>
    </row>
    <row r="327" spans="3:12" ht="12.75" customHeight="1">
      <c r="D327" t="s">
        <v>1441</v>
      </c>
      <c r="E327" s="3"/>
    </row>
    <row r="328" spans="3:12" ht="12.75" customHeight="1">
      <c r="D328" t="s">
        <v>1476</v>
      </c>
      <c r="E328" s="3"/>
    </row>
    <row r="329" spans="3:12" ht="12.75" customHeight="1">
      <c r="D329" s="3" t="s">
        <v>129</v>
      </c>
      <c r="E329" s="3"/>
      <c r="L329" t="s">
        <v>181</v>
      </c>
    </row>
    <row r="331" spans="3:12" ht="12.75" customHeight="1">
      <c r="C331" t="s">
        <v>130</v>
      </c>
    </row>
    <row r="333" spans="3:12" ht="12.75" customHeight="1">
      <c r="C333" s="9" t="s">
        <v>1776</v>
      </c>
    </row>
    <row r="335" spans="3:12" ht="12.75" customHeight="1">
      <c r="C335" t="s">
        <v>1752</v>
      </c>
    </row>
    <row r="336" spans="3:12" ht="12.75" customHeight="1">
      <c r="C336" t="s">
        <v>1675</v>
      </c>
    </row>
    <row r="337" spans="4:15" ht="12.75" customHeight="1">
      <c r="D337" s="21" t="s">
        <v>277</v>
      </c>
    </row>
    <row r="338" spans="4:15" ht="12.75" customHeight="1">
      <c r="D338" s="21" t="s">
        <v>1228</v>
      </c>
    </row>
    <row r="339" spans="4:15" ht="12.75" customHeight="1">
      <c r="D339" s="21" t="s">
        <v>275</v>
      </c>
    </row>
    <row r="340" spans="4:15" ht="12.75" customHeight="1">
      <c r="D340" s="21" t="s">
        <v>276</v>
      </c>
    </row>
    <row r="341" spans="4:15" ht="12.75" customHeight="1">
      <c r="D341" s="21" t="s">
        <v>285</v>
      </c>
    </row>
    <row r="342" spans="4:15" ht="12.75" customHeight="1">
      <c r="D342" s="21" t="s">
        <v>286</v>
      </c>
    </row>
    <row r="343" spans="4:15" ht="12.75" customHeight="1">
      <c r="D343" s="21" t="s">
        <v>287</v>
      </c>
    </row>
    <row r="344" spans="4:15" ht="12.75" customHeight="1">
      <c r="D344" s="4" t="s">
        <v>294</v>
      </c>
    </row>
    <row r="345" spans="4:15" ht="12.75" customHeight="1">
      <c r="D345" s="21" t="s">
        <v>297</v>
      </c>
    </row>
    <row r="346" spans="4:15" ht="12.75" customHeight="1">
      <c r="D346" s="21" t="s">
        <v>298</v>
      </c>
    </row>
    <row r="347" spans="4:15" ht="12.75" customHeight="1">
      <c r="D347" s="21" t="s">
        <v>288</v>
      </c>
    </row>
    <row r="348" spans="4:15" ht="12.75" customHeight="1">
      <c r="D348" s="4" t="s">
        <v>295</v>
      </c>
    </row>
    <row r="349" spans="4:15" ht="12.75" customHeight="1">
      <c r="D349" s="42" t="s">
        <v>299</v>
      </c>
    </row>
    <row r="350" spans="4:15" ht="12.75" customHeight="1">
      <c r="D350" s="21" t="s">
        <v>1185</v>
      </c>
    </row>
    <row r="351" spans="4:15" ht="12.75" customHeight="1">
      <c r="D351" s="21" t="s">
        <v>1186</v>
      </c>
      <c r="K351" s="2"/>
      <c r="L351" s="2"/>
      <c r="N351" s="8"/>
      <c r="O351" s="5"/>
    </row>
    <row r="352" spans="4:15" ht="12.75" customHeight="1">
      <c r="D352" s="42" t="s">
        <v>289</v>
      </c>
      <c r="K352" s="2"/>
      <c r="L352" s="2"/>
      <c r="N352" s="8"/>
      <c r="O352" s="5"/>
    </row>
    <row r="353" spans="4:15" ht="12.75" customHeight="1">
      <c r="D353" s="7" t="s">
        <v>274</v>
      </c>
      <c r="K353" s="2"/>
      <c r="L353" s="2"/>
      <c r="M353" s="7"/>
      <c r="N353" s="8"/>
      <c r="O353" s="5"/>
    </row>
    <row r="354" spans="4:15" ht="12.75" customHeight="1">
      <c r="D354" s="42" t="s">
        <v>305</v>
      </c>
    </row>
    <row r="355" spans="4:15" ht="12.75" customHeight="1">
      <c r="D355" s="42" t="s">
        <v>1672</v>
      </c>
    </row>
    <row r="356" spans="4:15" ht="12.75" customHeight="1">
      <c r="D356" s="42" t="s">
        <v>1674</v>
      </c>
    </row>
    <row r="357" spans="4:15" ht="12.75" customHeight="1">
      <c r="D357" s="42" t="s">
        <v>290</v>
      </c>
    </row>
    <row r="358" spans="4:15" ht="12.75" customHeight="1">
      <c r="D358" s="5" t="s">
        <v>291</v>
      </c>
    </row>
    <row r="359" spans="4:15" ht="12.75" customHeight="1">
      <c r="D359" s="42" t="s">
        <v>292</v>
      </c>
    </row>
    <row r="360" spans="4:15" ht="12.75" customHeight="1">
      <c r="D360" s="42" t="s">
        <v>293</v>
      </c>
    </row>
    <row r="361" spans="4:15" ht="12.75" customHeight="1">
      <c r="D361" s="42" t="s">
        <v>278</v>
      </c>
    </row>
    <row r="362" spans="4:15" ht="12.75" customHeight="1">
      <c r="D362" s="5" t="s">
        <v>279</v>
      </c>
    </row>
    <row r="363" spans="4:15" ht="12.75" customHeight="1">
      <c r="D363" s="42" t="s">
        <v>280</v>
      </c>
    </row>
    <row r="364" spans="4:15" ht="12.75" customHeight="1">
      <c r="D364" s="5" t="s">
        <v>281</v>
      </c>
    </row>
    <row r="365" spans="4:15" ht="12.75" customHeight="1">
      <c r="D365" s="42" t="s">
        <v>282</v>
      </c>
    </row>
    <row r="366" spans="4:15" ht="12.75" customHeight="1">
      <c r="D366" s="42" t="s">
        <v>296</v>
      </c>
    </row>
    <row r="367" spans="4:15" ht="12.75" customHeight="1">
      <c r="D367" s="42" t="s">
        <v>283</v>
      </c>
    </row>
    <row r="368" spans="4:15" ht="12.75" customHeight="1">
      <c r="D368" s="42" t="s">
        <v>284</v>
      </c>
    </row>
    <row r="369" spans="3:17" ht="12.75" customHeight="1">
      <c r="D369" s="42" t="s">
        <v>300</v>
      </c>
    </row>
    <row r="372" spans="3:17" ht="12.75" customHeight="1">
      <c r="C372" t="s">
        <v>1953</v>
      </c>
    </row>
    <row r="373" spans="3:17" ht="12.75" customHeight="1">
      <c r="D373" s="3"/>
    </row>
    <row r="374" spans="3:17" ht="12.75" customHeight="1">
      <c r="D374" s="3"/>
    </row>
    <row r="375" spans="3:17" ht="12.75" customHeight="1">
      <c r="D375" s="3"/>
    </row>
    <row r="376" spans="3:17" ht="12.75" customHeight="1">
      <c r="C376" s="4"/>
      <c r="D376" s="4"/>
      <c r="E376" s="4"/>
      <c r="F376" s="4"/>
      <c r="G376" s="4"/>
      <c r="H376" s="4"/>
      <c r="I376" s="4"/>
      <c r="J376" s="4"/>
      <c r="K376" s="4"/>
      <c r="L376" s="4"/>
      <c r="M376" s="4"/>
      <c r="N376" s="4"/>
      <c r="O376" s="4"/>
      <c r="P376" s="4"/>
      <c r="Q376" s="4"/>
    </row>
    <row r="377" spans="3:17" ht="12.75" customHeight="1">
      <c r="C377" s="4"/>
      <c r="D377" s="4"/>
      <c r="E377" s="4"/>
      <c r="F377" s="4"/>
      <c r="G377" s="4"/>
      <c r="H377" s="4"/>
      <c r="I377" s="4"/>
      <c r="J377" s="4"/>
      <c r="K377" s="4"/>
      <c r="L377" s="4"/>
      <c r="M377" s="4"/>
      <c r="N377" s="4"/>
      <c r="O377" s="4"/>
      <c r="P377" s="4"/>
      <c r="Q377" s="4"/>
    </row>
    <row r="378" spans="3:17" ht="12.75" customHeight="1">
      <c r="C378" s="4"/>
      <c r="D378" s="4"/>
      <c r="E378" s="4"/>
      <c r="F378" s="4"/>
      <c r="G378" s="4"/>
      <c r="H378" s="4"/>
      <c r="I378" s="4"/>
      <c r="J378" s="4"/>
      <c r="K378" s="4"/>
      <c r="L378" s="4"/>
      <c r="M378" s="4"/>
      <c r="N378" s="4"/>
      <c r="O378" s="4"/>
      <c r="P378" s="4"/>
      <c r="Q378" s="4"/>
    </row>
    <row r="379" spans="3:17" ht="12.75" customHeight="1">
      <c r="C379" s="4"/>
      <c r="D379" s="4"/>
      <c r="E379" s="4"/>
      <c r="F379" s="4"/>
      <c r="G379" s="4"/>
      <c r="H379" s="4"/>
      <c r="I379" s="4"/>
      <c r="J379" s="4"/>
      <c r="K379" s="4"/>
      <c r="L379" s="4"/>
      <c r="M379" s="4"/>
      <c r="N379" s="4"/>
      <c r="O379" s="4"/>
      <c r="P379" s="4"/>
      <c r="Q379" s="4"/>
    </row>
    <row r="380" spans="3:17" ht="12.75" customHeight="1">
      <c r="C380" s="4"/>
      <c r="D380" s="4"/>
      <c r="E380" s="4"/>
      <c r="F380" s="4"/>
      <c r="G380" s="4"/>
      <c r="H380" s="4"/>
      <c r="I380" s="4"/>
      <c r="J380" s="4"/>
      <c r="K380" s="4"/>
      <c r="L380" s="4"/>
      <c r="M380" s="4"/>
      <c r="N380" s="4"/>
      <c r="O380" s="4"/>
      <c r="P380" s="4"/>
      <c r="Q380" s="4"/>
    </row>
    <row r="381" spans="3:17" ht="12.75" customHeight="1">
      <c r="C381" s="4"/>
      <c r="D381" s="4"/>
      <c r="E381" s="4"/>
      <c r="F381" s="4"/>
      <c r="G381" s="4"/>
      <c r="H381" s="4"/>
      <c r="I381" s="4"/>
      <c r="J381" s="4"/>
      <c r="K381" s="4"/>
      <c r="L381" s="4"/>
      <c r="M381" s="4"/>
      <c r="N381" s="4"/>
      <c r="O381" s="4"/>
      <c r="P381" s="4"/>
      <c r="Q381" s="4"/>
    </row>
    <row r="382" spans="3:17" ht="12.75" customHeight="1">
      <c r="C382" s="4"/>
      <c r="D382" s="4"/>
      <c r="E382" s="4"/>
      <c r="F382" s="4"/>
      <c r="G382" s="4"/>
      <c r="H382" s="4"/>
      <c r="I382" s="4"/>
      <c r="J382" s="4"/>
      <c r="K382" s="4"/>
      <c r="L382" s="4"/>
      <c r="M382" s="4"/>
      <c r="N382" s="4"/>
      <c r="O382" s="4"/>
      <c r="P382" s="4"/>
      <c r="Q382" s="4"/>
    </row>
    <row r="383" spans="3:17" ht="12.75" customHeight="1">
      <c r="C383" s="4"/>
      <c r="D383" s="4"/>
      <c r="E383" s="4"/>
      <c r="F383" s="4"/>
      <c r="G383" s="4"/>
      <c r="H383" s="4"/>
      <c r="I383" s="4"/>
      <c r="J383" s="4"/>
      <c r="K383" s="4"/>
      <c r="L383" s="4"/>
      <c r="M383" s="4"/>
      <c r="N383" s="4"/>
      <c r="O383" s="4"/>
      <c r="P383" s="4"/>
      <c r="Q383" s="4"/>
    </row>
    <row r="384" spans="3:17" ht="12.75" customHeight="1">
      <c r="C384" s="4"/>
      <c r="D384" s="4"/>
      <c r="E384" s="4"/>
      <c r="F384" s="4"/>
      <c r="G384" s="4"/>
      <c r="H384" s="4"/>
      <c r="I384" s="4"/>
      <c r="J384" s="4"/>
      <c r="K384" s="4"/>
      <c r="L384" s="4"/>
      <c r="M384" s="4"/>
      <c r="N384" s="4"/>
      <c r="O384" s="4"/>
      <c r="P384" s="4"/>
      <c r="Q384" s="4"/>
    </row>
    <row r="385" spans="3:17" ht="12.75" customHeight="1">
      <c r="C385" s="4"/>
      <c r="D385" s="4"/>
      <c r="E385" s="4"/>
      <c r="F385" s="4"/>
      <c r="G385" s="4"/>
      <c r="H385" s="4"/>
      <c r="I385" s="4"/>
      <c r="J385" s="4"/>
      <c r="K385" s="4"/>
      <c r="L385" s="4"/>
      <c r="M385" s="4"/>
      <c r="N385" s="4"/>
      <c r="O385" s="4"/>
      <c r="P385" s="4"/>
      <c r="Q385" s="4"/>
    </row>
    <row r="386" spans="3:17" ht="12.75" customHeight="1">
      <c r="C386" s="4"/>
      <c r="D386" s="4"/>
      <c r="E386" s="4"/>
      <c r="F386" s="4"/>
      <c r="G386" s="4"/>
      <c r="H386" s="4"/>
      <c r="I386" s="4"/>
      <c r="J386" s="4"/>
      <c r="K386" s="4"/>
      <c r="L386" s="4"/>
      <c r="M386" s="4"/>
      <c r="N386" s="4"/>
      <c r="O386" s="4"/>
      <c r="P386" s="4"/>
      <c r="Q386" s="4"/>
    </row>
    <row r="387" spans="3:17" ht="12.75" customHeight="1">
      <c r="C387" s="4"/>
      <c r="D387" s="4"/>
      <c r="E387" s="4"/>
      <c r="F387" s="4"/>
      <c r="G387" s="4"/>
      <c r="H387" s="4"/>
      <c r="I387" s="4"/>
      <c r="J387" s="4"/>
      <c r="K387" s="4"/>
      <c r="L387" s="4"/>
      <c r="M387" s="4"/>
      <c r="N387" s="4"/>
      <c r="O387" s="4"/>
      <c r="P387" s="4"/>
      <c r="Q387" s="4"/>
    </row>
    <row r="388" spans="3:17" ht="12.75" customHeight="1">
      <c r="C388" s="4"/>
      <c r="D388" s="4"/>
      <c r="E388" s="4"/>
      <c r="F388" s="4"/>
      <c r="G388" s="4"/>
      <c r="H388" s="4"/>
      <c r="I388" s="4"/>
      <c r="J388" s="4"/>
      <c r="K388" s="4"/>
      <c r="L388" s="4"/>
      <c r="M388" s="4"/>
      <c r="N388" s="4"/>
      <c r="O388" s="4"/>
      <c r="P388" s="4"/>
      <c r="Q388" s="4"/>
    </row>
    <row r="389" spans="3:17" ht="12.75" customHeight="1">
      <c r="C389" s="4"/>
      <c r="D389" s="4"/>
      <c r="E389" s="4"/>
      <c r="F389" s="4"/>
      <c r="G389" s="4"/>
      <c r="H389" s="4"/>
      <c r="I389" s="4"/>
      <c r="J389" s="4"/>
      <c r="K389" s="4"/>
      <c r="L389" s="4"/>
      <c r="M389" s="4"/>
      <c r="N389" s="4"/>
      <c r="O389" s="4"/>
      <c r="P389" s="4"/>
      <c r="Q389" s="4"/>
    </row>
    <row r="390" spans="3:17" ht="12.75" customHeight="1">
      <c r="C390" s="4"/>
      <c r="D390" s="4"/>
      <c r="E390" s="4"/>
      <c r="F390" s="4"/>
      <c r="G390" s="4"/>
      <c r="H390" s="4"/>
      <c r="I390" s="4"/>
      <c r="J390" s="4"/>
      <c r="K390" s="4"/>
      <c r="L390" s="4"/>
      <c r="M390" s="4"/>
      <c r="N390" s="4"/>
      <c r="O390" s="4"/>
      <c r="P390" s="4"/>
      <c r="Q390" s="4"/>
    </row>
    <row r="391" spans="3:17" ht="12.75" customHeight="1">
      <c r="C391" s="4"/>
      <c r="D391" s="4"/>
      <c r="E391" s="4"/>
      <c r="F391" s="4"/>
      <c r="G391" s="4"/>
      <c r="H391" s="4"/>
      <c r="I391" s="4"/>
      <c r="J391" s="4"/>
      <c r="K391" s="4"/>
      <c r="L391" s="4"/>
      <c r="M391" s="4"/>
      <c r="N391" s="4"/>
      <c r="O391" s="4"/>
      <c r="P391" s="4"/>
      <c r="Q391" s="4"/>
    </row>
    <row r="392" spans="3:17" ht="12.75" customHeight="1">
      <c r="C392" s="4"/>
      <c r="D392" s="4"/>
      <c r="E392" s="4"/>
      <c r="F392" s="4"/>
      <c r="G392" t="s">
        <v>1705</v>
      </c>
      <c r="H392" s="4"/>
      <c r="I392" s="4"/>
      <c r="J392" s="4"/>
      <c r="K392" s="4"/>
      <c r="L392" s="4"/>
      <c r="M392" s="4"/>
      <c r="N392" s="4"/>
      <c r="O392" s="4"/>
      <c r="P392" s="4"/>
      <c r="Q392" s="4"/>
    </row>
    <row r="393" spans="3:17" ht="12.75" customHeight="1">
      <c r="C393" s="4"/>
      <c r="D393" s="4"/>
      <c r="E393" s="4"/>
      <c r="F393" s="4"/>
      <c r="G393" s="4"/>
      <c r="H393" s="4"/>
      <c r="I393" s="4"/>
      <c r="J393" s="4"/>
      <c r="K393" s="4"/>
      <c r="L393" s="4"/>
      <c r="M393" s="4"/>
      <c r="N393" s="4"/>
      <c r="O393" s="4"/>
      <c r="P393" s="4"/>
      <c r="Q393" s="4"/>
    </row>
    <row r="394" spans="3:17" ht="12.75" customHeight="1">
      <c r="C394" s="4"/>
      <c r="D394" s="4"/>
      <c r="E394" s="4"/>
      <c r="F394" s="4"/>
      <c r="G394" s="4"/>
      <c r="H394" s="4"/>
      <c r="I394" s="4"/>
      <c r="J394" s="4"/>
      <c r="K394" s="4"/>
      <c r="L394" s="4"/>
      <c r="M394" s="4"/>
      <c r="N394" s="4"/>
      <c r="O394" s="4"/>
      <c r="P394" s="4"/>
      <c r="Q394" s="4"/>
    </row>
    <row r="395" spans="3:17" ht="12.75" customHeight="1">
      <c r="C395" s="4"/>
      <c r="D395" s="4"/>
      <c r="E395" s="4"/>
      <c r="F395" s="4"/>
      <c r="G395" s="4"/>
      <c r="H395" s="4"/>
      <c r="I395" s="4"/>
      <c r="J395" s="4"/>
      <c r="K395" s="4"/>
      <c r="L395" s="4"/>
      <c r="M395" s="4"/>
      <c r="N395" s="4"/>
      <c r="O395" s="4"/>
      <c r="P395" s="4"/>
      <c r="Q395" s="4"/>
    </row>
    <row r="396" spans="3:17" ht="12.75" customHeight="1">
      <c r="C396" s="4"/>
      <c r="D396" s="4"/>
      <c r="E396" s="4"/>
      <c r="F396" s="4"/>
      <c r="G396" s="4"/>
      <c r="H396" s="4"/>
      <c r="I396" s="4"/>
      <c r="J396" s="4"/>
      <c r="K396" s="4"/>
      <c r="L396" s="4"/>
      <c r="M396" s="4"/>
      <c r="N396" s="4"/>
      <c r="O396" s="4"/>
      <c r="P396" s="4"/>
      <c r="Q396" s="4"/>
    </row>
    <row r="397" spans="3:17" ht="12.75" customHeight="1">
      <c r="C397" s="4"/>
      <c r="D397" s="4"/>
      <c r="E397" s="4"/>
      <c r="F397" s="4"/>
      <c r="G397" s="4"/>
      <c r="H397" s="4"/>
      <c r="I397" s="4"/>
      <c r="J397" s="4"/>
      <c r="K397" s="4"/>
      <c r="L397" s="4"/>
      <c r="M397" s="4"/>
      <c r="N397" s="4"/>
      <c r="O397" s="4"/>
      <c r="P397" s="4"/>
      <c r="Q397" s="4"/>
    </row>
    <row r="398" spans="3:17" ht="12.75" customHeight="1">
      <c r="C398" s="4"/>
      <c r="D398" s="4"/>
      <c r="E398" s="4"/>
      <c r="F398" s="4"/>
      <c r="G398" s="4"/>
      <c r="H398" s="4"/>
      <c r="I398" s="4"/>
      <c r="J398" s="4"/>
      <c r="K398" s="4"/>
      <c r="L398" s="4"/>
      <c r="M398" s="4"/>
      <c r="N398" s="4"/>
      <c r="O398" s="4"/>
      <c r="P398" s="4"/>
      <c r="Q398" s="4"/>
    </row>
    <row r="399" spans="3:17" ht="12.75" customHeight="1">
      <c r="C399" s="4"/>
      <c r="D399" s="4"/>
      <c r="E399" s="4"/>
      <c r="F399" s="4"/>
      <c r="G399" s="4"/>
      <c r="H399" s="4"/>
      <c r="I399" s="4"/>
      <c r="J399" s="4"/>
      <c r="K399" s="4"/>
      <c r="L399" s="4"/>
      <c r="M399" s="4"/>
      <c r="N399" s="4"/>
      <c r="O399" s="4"/>
      <c r="P399" s="4"/>
      <c r="Q399" s="4"/>
    </row>
    <row r="400" spans="3:17" ht="12.75" customHeight="1">
      <c r="C400" s="4"/>
      <c r="D400" s="4"/>
      <c r="E400" s="4"/>
      <c r="F400" s="4"/>
      <c r="G400" s="4"/>
      <c r="H400" s="4"/>
      <c r="I400" s="4"/>
      <c r="J400" s="4"/>
      <c r="K400" s="4"/>
      <c r="L400" s="4"/>
      <c r="M400" s="4"/>
      <c r="N400" s="4"/>
      <c r="O400" s="4"/>
      <c r="P400" s="4"/>
      <c r="Q400" s="4"/>
    </row>
    <row r="401" spans="3:17" ht="12.75" customHeight="1">
      <c r="C401" s="4"/>
      <c r="D401" s="4"/>
      <c r="E401" s="4"/>
      <c r="F401" s="4"/>
      <c r="G401" s="4"/>
      <c r="H401" s="4"/>
      <c r="I401" s="4"/>
      <c r="J401" s="4"/>
      <c r="K401" s="4"/>
      <c r="L401" s="4"/>
      <c r="M401" s="4"/>
      <c r="N401" s="4"/>
      <c r="O401" s="4"/>
      <c r="P401" s="4"/>
      <c r="Q401" s="4"/>
    </row>
    <row r="402" spans="3:17" ht="12.75" customHeight="1">
      <c r="C402" s="4"/>
      <c r="D402" s="4"/>
      <c r="E402" s="4"/>
      <c r="F402" s="4"/>
      <c r="G402" s="4"/>
      <c r="H402" s="4"/>
      <c r="I402" s="4"/>
      <c r="J402" s="4"/>
      <c r="K402" s="4"/>
      <c r="L402" s="4"/>
      <c r="M402" s="4"/>
      <c r="N402" s="4"/>
      <c r="O402" s="4"/>
      <c r="P402" s="4"/>
      <c r="Q402" s="4"/>
    </row>
    <row r="403" spans="3:17" ht="12.75" customHeight="1">
      <c r="C403" s="4"/>
      <c r="D403" s="4"/>
      <c r="E403" s="4"/>
      <c r="F403" s="4"/>
      <c r="G403" s="4"/>
      <c r="H403" s="4"/>
      <c r="I403" s="4"/>
      <c r="J403" s="4"/>
      <c r="K403" s="4"/>
      <c r="L403" s="4"/>
      <c r="M403" s="4"/>
      <c r="N403" s="4"/>
      <c r="O403" s="4"/>
      <c r="P403" s="4"/>
      <c r="Q403" s="4"/>
    </row>
    <row r="404" spans="3:17" ht="12.75" customHeight="1">
      <c r="C404" s="4"/>
      <c r="D404" s="4"/>
      <c r="E404" s="4"/>
      <c r="F404" s="4"/>
      <c r="G404" s="4"/>
      <c r="H404" s="4"/>
      <c r="I404" s="4"/>
      <c r="J404" s="4"/>
      <c r="K404" s="4"/>
      <c r="L404" s="4"/>
      <c r="M404" s="4"/>
      <c r="N404" s="4"/>
      <c r="O404" s="4"/>
      <c r="P404" s="4"/>
      <c r="Q404" s="4"/>
    </row>
    <row r="405" spans="3:17" ht="12.75" customHeight="1">
      <c r="C405" s="4"/>
      <c r="D405" s="4"/>
      <c r="E405" s="4"/>
      <c r="F405" s="4"/>
      <c r="G405" s="4"/>
      <c r="H405" s="4"/>
      <c r="I405" s="4"/>
      <c r="J405" s="4"/>
      <c r="K405" s="4"/>
      <c r="L405" s="4"/>
      <c r="M405" s="4"/>
      <c r="N405" s="4"/>
      <c r="O405" s="4"/>
      <c r="P405" s="4"/>
      <c r="Q405" s="4"/>
    </row>
    <row r="406" spans="3:17" ht="12.75" customHeight="1">
      <c r="C406" s="4"/>
      <c r="D406" s="4"/>
      <c r="E406" s="4"/>
      <c r="F406" s="4"/>
      <c r="G406" s="4"/>
      <c r="H406" s="4"/>
      <c r="I406" s="4"/>
      <c r="J406" s="4"/>
      <c r="K406" s="4"/>
      <c r="L406" s="4"/>
      <c r="M406" s="4"/>
      <c r="N406" s="4"/>
      <c r="O406" s="4"/>
      <c r="P406" s="4"/>
      <c r="Q406" s="4"/>
    </row>
    <row r="407" spans="3:17" ht="12.75" customHeight="1">
      <c r="C407" s="4"/>
      <c r="D407" s="4"/>
      <c r="E407" s="4"/>
      <c r="F407" s="4"/>
      <c r="G407" s="4"/>
      <c r="H407" s="4"/>
      <c r="I407" s="4"/>
      <c r="J407" s="4"/>
      <c r="K407" s="4"/>
      <c r="L407" s="4"/>
      <c r="M407" s="4"/>
      <c r="N407" s="4"/>
      <c r="O407" s="4"/>
      <c r="P407" s="4"/>
      <c r="Q407" s="4"/>
    </row>
    <row r="408" spans="3:17" ht="12.75" customHeight="1">
      <c r="C408" s="4"/>
      <c r="D408" s="4"/>
      <c r="E408" s="4"/>
      <c r="F408" s="4"/>
      <c r="G408" s="4"/>
      <c r="H408" s="4"/>
      <c r="I408" s="4"/>
      <c r="J408" s="4"/>
      <c r="K408" s="4"/>
      <c r="L408" s="4"/>
      <c r="M408" s="4"/>
      <c r="N408" s="4"/>
      <c r="O408" s="4"/>
      <c r="P408" s="4"/>
      <c r="Q408" s="4"/>
    </row>
    <row r="409" spans="3:17" ht="12.75" customHeight="1">
      <c r="C409" s="4"/>
      <c r="D409" s="4"/>
      <c r="E409" s="4"/>
      <c r="F409" s="4"/>
      <c r="G409" s="4"/>
      <c r="H409" s="4"/>
      <c r="I409" s="4"/>
      <c r="J409" s="4"/>
      <c r="K409" s="4"/>
      <c r="L409" s="4"/>
      <c r="M409" s="4"/>
      <c r="N409" s="4"/>
      <c r="O409" s="4"/>
      <c r="P409" s="4"/>
      <c r="Q409" s="4"/>
    </row>
    <row r="410" spans="3:17" ht="12.75" customHeight="1">
      <c r="C410" s="4"/>
      <c r="D410" s="4"/>
      <c r="E410" s="4"/>
      <c r="F410" s="4"/>
      <c r="G410" s="4"/>
      <c r="H410" s="4"/>
      <c r="I410" s="4"/>
      <c r="J410" s="4"/>
      <c r="K410" s="4"/>
      <c r="L410" s="4"/>
      <c r="M410" s="4"/>
      <c r="N410" s="4"/>
      <c r="O410" s="4"/>
      <c r="P410" s="4"/>
      <c r="Q410" s="4"/>
    </row>
    <row r="411" spans="3:17" ht="12.75" customHeight="1">
      <c r="C411" s="4"/>
      <c r="D411" s="4"/>
      <c r="E411" s="4"/>
      <c r="F411" s="4"/>
      <c r="G411" s="4"/>
      <c r="H411" s="4"/>
      <c r="I411" s="4"/>
      <c r="J411" s="4"/>
      <c r="K411" s="4"/>
      <c r="L411" s="4"/>
      <c r="M411" s="4"/>
      <c r="N411" s="4"/>
      <c r="O411" s="4"/>
      <c r="P411" s="4"/>
      <c r="Q411" s="4"/>
    </row>
    <row r="412" spans="3:17" ht="12.75" customHeight="1">
      <c r="C412" s="4"/>
      <c r="D412" s="4"/>
      <c r="E412" s="4"/>
      <c r="F412" s="4"/>
      <c r="G412" s="4"/>
      <c r="H412" s="4"/>
      <c r="I412" s="4"/>
      <c r="J412" s="4"/>
      <c r="K412" s="4"/>
      <c r="L412" s="4"/>
      <c r="M412" s="4"/>
      <c r="N412" s="4"/>
      <c r="O412" s="4"/>
      <c r="P412" s="4"/>
      <c r="Q412" s="4"/>
    </row>
    <row r="413" spans="3:17" ht="12.75" customHeight="1">
      <c r="C413" s="4"/>
      <c r="D413" s="4"/>
      <c r="E413" s="4"/>
      <c r="F413" s="4"/>
      <c r="G413" s="4"/>
      <c r="H413" s="4"/>
      <c r="I413" s="4"/>
      <c r="J413" s="4"/>
      <c r="K413" s="4"/>
      <c r="L413" s="4"/>
      <c r="M413" s="4"/>
      <c r="N413" s="4"/>
      <c r="O413" s="4"/>
      <c r="P413" s="4"/>
      <c r="Q413" s="4"/>
    </row>
    <row r="414" spans="3:17" ht="12.75" customHeight="1">
      <c r="C414" s="4"/>
      <c r="D414" s="4"/>
      <c r="E414" s="4"/>
      <c r="F414" s="4"/>
      <c r="G414" s="4"/>
      <c r="H414" s="4"/>
      <c r="I414" s="4"/>
      <c r="J414" s="4"/>
      <c r="K414" s="4"/>
      <c r="L414" s="4"/>
      <c r="M414" s="4"/>
      <c r="N414" s="4"/>
      <c r="O414" s="4"/>
      <c r="P414" s="4"/>
      <c r="Q414" s="4"/>
    </row>
    <row r="415" spans="3:17" ht="12.75" customHeight="1">
      <c r="C415" s="4"/>
      <c r="D415" s="4"/>
      <c r="E415" s="4"/>
      <c r="F415" s="4"/>
      <c r="G415" s="4"/>
      <c r="H415" s="4"/>
      <c r="I415" s="4"/>
      <c r="J415" s="4"/>
      <c r="K415" s="4"/>
      <c r="L415" s="4"/>
      <c r="M415" s="4"/>
      <c r="N415" s="4"/>
      <c r="O415" s="4"/>
      <c r="P415" s="4"/>
      <c r="Q415" s="4"/>
    </row>
    <row r="416" spans="3:17" ht="12.75" customHeight="1">
      <c r="C416" s="4"/>
      <c r="D416" s="4"/>
      <c r="E416" s="4"/>
      <c r="F416" s="4"/>
      <c r="G416" s="4"/>
      <c r="H416" s="4"/>
      <c r="I416" s="4"/>
      <c r="J416" s="4"/>
      <c r="K416" s="4"/>
      <c r="L416" s="4"/>
      <c r="M416" s="4"/>
      <c r="N416" s="4"/>
      <c r="O416" s="4"/>
      <c r="P416" s="4"/>
      <c r="Q416" s="4"/>
    </row>
    <row r="417" spans="3:17" ht="12.75" customHeight="1">
      <c r="C417" s="4"/>
      <c r="D417" s="4"/>
      <c r="E417" s="4"/>
      <c r="F417" s="4"/>
      <c r="G417" s="4"/>
      <c r="H417" s="4"/>
      <c r="I417" s="4"/>
      <c r="J417" s="4"/>
      <c r="K417" s="4"/>
      <c r="L417" s="4"/>
      <c r="M417" s="4"/>
      <c r="N417" s="4"/>
      <c r="O417" s="4"/>
      <c r="P417" s="4"/>
      <c r="Q417" s="4"/>
    </row>
    <row r="418" spans="3:17" ht="12.75" customHeight="1">
      <c r="C418" s="4"/>
      <c r="D418" s="4"/>
      <c r="E418" s="4"/>
      <c r="F418" s="4"/>
      <c r="G418" s="4"/>
      <c r="H418" s="4"/>
      <c r="I418" s="4"/>
      <c r="J418" s="4"/>
      <c r="K418" s="4"/>
      <c r="L418" s="4"/>
      <c r="M418" s="4"/>
      <c r="N418" s="4"/>
      <c r="O418" s="4"/>
      <c r="P418" s="4"/>
      <c r="Q418" s="4"/>
    </row>
    <row r="419" spans="3:17" ht="12.75" customHeight="1">
      <c r="C419" s="4"/>
      <c r="D419" s="4"/>
      <c r="E419" s="4"/>
      <c r="F419" s="4"/>
      <c r="G419" s="4"/>
      <c r="H419" s="4"/>
      <c r="I419" s="4"/>
      <c r="J419" s="4"/>
      <c r="K419" s="4"/>
      <c r="L419" s="4"/>
      <c r="M419" s="4"/>
      <c r="N419" s="4"/>
      <c r="O419" s="4"/>
      <c r="P419" s="4"/>
      <c r="Q419" s="4"/>
    </row>
    <row r="420" spans="3:17" ht="12.75" customHeight="1">
      <c r="C420" s="4"/>
      <c r="D420" s="4"/>
      <c r="E420" s="4"/>
      <c r="F420" s="4"/>
      <c r="G420" s="4"/>
      <c r="H420" s="4"/>
      <c r="I420" s="4"/>
      <c r="J420" s="4"/>
      <c r="K420" s="4"/>
      <c r="L420" s="4"/>
      <c r="M420" s="4"/>
      <c r="N420" s="4"/>
      <c r="O420" s="4"/>
      <c r="P420" s="4"/>
      <c r="Q420" s="4"/>
    </row>
    <row r="421" spans="3:17" ht="12.75" customHeight="1">
      <c r="C421" s="4"/>
      <c r="D421" s="4"/>
      <c r="E421" s="4"/>
      <c r="F421" s="4"/>
      <c r="G421" s="4"/>
      <c r="H421" s="4"/>
      <c r="I421" s="4"/>
      <c r="J421" s="4"/>
      <c r="K421" s="4"/>
      <c r="L421" s="4"/>
      <c r="M421" s="4"/>
      <c r="N421" s="4"/>
      <c r="O421" s="4"/>
      <c r="P421" s="4"/>
      <c r="Q421" s="4"/>
    </row>
    <row r="422" spans="3:17" ht="12.75" customHeight="1">
      <c r="C422" s="4"/>
      <c r="D422" s="4"/>
      <c r="E422" s="4"/>
      <c r="F422" s="4"/>
      <c r="G422" s="4"/>
      <c r="H422" s="4"/>
      <c r="I422" s="4"/>
      <c r="J422" s="4"/>
      <c r="K422" s="4"/>
      <c r="L422" s="4"/>
      <c r="M422" s="4"/>
      <c r="N422" s="4"/>
      <c r="O422" s="4"/>
      <c r="P422" s="4"/>
      <c r="Q422" s="4"/>
    </row>
    <row r="423" spans="3:17" ht="12.75" customHeight="1">
      <c r="C423" s="4"/>
      <c r="D423" s="4"/>
      <c r="E423" s="4"/>
      <c r="F423" s="4"/>
      <c r="G423" s="4"/>
      <c r="H423" s="4"/>
      <c r="I423" s="4"/>
      <c r="J423" s="4"/>
      <c r="K423" s="4"/>
      <c r="L423" s="4"/>
      <c r="M423" s="4"/>
      <c r="N423" s="4"/>
      <c r="O423" s="4"/>
      <c r="P423" s="4"/>
      <c r="Q423" s="4"/>
    </row>
    <row r="424" spans="3:17" ht="12.75" customHeight="1">
      <c r="C424" s="4"/>
      <c r="D424" s="4"/>
      <c r="E424" s="4"/>
      <c r="F424" s="4"/>
      <c r="G424" s="4"/>
      <c r="H424" s="4"/>
      <c r="I424" s="4"/>
      <c r="J424" s="4"/>
      <c r="K424" s="4"/>
      <c r="L424" s="4"/>
      <c r="M424" s="4"/>
      <c r="N424" s="4"/>
      <c r="O424" s="4"/>
      <c r="P424" s="4"/>
      <c r="Q424" s="4"/>
    </row>
    <row r="425" spans="3:17" ht="12.75" customHeight="1">
      <c r="C425" s="4"/>
      <c r="D425" s="4"/>
      <c r="E425" s="4"/>
      <c r="F425" s="4"/>
      <c r="G425" s="4"/>
      <c r="H425" s="4"/>
      <c r="I425" s="4"/>
      <c r="J425" s="4"/>
      <c r="K425" s="4"/>
      <c r="L425" s="4"/>
      <c r="M425" s="4"/>
      <c r="N425" s="4"/>
      <c r="O425" s="4"/>
      <c r="P425" s="4"/>
      <c r="Q425" s="4"/>
    </row>
    <row r="426" spans="3:17" ht="12.75" customHeight="1">
      <c r="C426" s="4"/>
      <c r="D426" s="4"/>
      <c r="E426" s="4"/>
      <c r="F426" s="4"/>
      <c r="G426" s="4"/>
      <c r="H426" s="4"/>
      <c r="I426" s="4"/>
      <c r="J426" s="4"/>
      <c r="K426" s="4"/>
      <c r="L426" s="4"/>
      <c r="M426" s="4"/>
      <c r="N426" s="4"/>
      <c r="O426" s="4"/>
      <c r="P426" s="4"/>
      <c r="Q426" s="4"/>
    </row>
    <row r="427" spans="3:17" ht="12.75" customHeight="1">
      <c r="C427" s="4"/>
      <c r="D427" s="4"/>
      <c r="E427" s="4"/>
      <c r="F427" s="4"/>
      <c r="G427" s="4"/>
      <c r="H427" s="4"/>
      <c r="I427" s="4"/>
      <c r="J427" s="4"/>
      <c r="K427" s="4"/>
      <c r="L427" s="4"/>
      <c r="M427" s="4"/>
      <c r="N427" s="4"/>
      <c r="O427" s="4"/>
      <c r="P427" s="4"/>
      <c r="Q427" s="4"/>
    </row>
    <row r="428" spans="3:17" ht="12.75" customHeight="1">
      <c r="C428" s="4"/>
      <c r="D428" s="4"/>
      <c r="E428" s="4"/>
      <c r="F428" s="4"/>
      <c r="G428" s="4"/>
      <c r="H428" s="4"/>
      <c r="I428" s="4"/>
      <c r="J428" s="4"/>
      <c r="K428" s="4"/>
      <c r="L428" s="4"/>
      <c r="M428" s="4"/>
      <c r="N428" s="4"/>
      <c r="O428" s="4"/>
      <c r="P428" s="4"/>
      <c r="Q428" s="4"/>
    </row>
    <row r="429" spans="3:17" ht="12.75" customHeight="1">
      <c r="C429" s="4"/>
      <c r="D429" s="4"/>
      <c r="E429" s="4"/>
      <c r="F429" s="4"/>
      <c r="G429" s="4"/>
      <c r="H429" s="4"/>
      <c r="I429" s="4"/>
      <c r="J429" s="4"/>
      <c r="K429" s="4"/>
      <c r="L429" s="4"/>
      <c r="M429" s="4"/>
      <c r="N429" s="4"/>
      <c r="O429" s="4"/>
      <c r="P429" s="4"/>
      <c r="Q429" s="4"/>
    </row>
    <row r="430" spans="3:17" ht="12.75" customHeight="1">
      <c r="C430" s="4"/>
      <c r="D430" s="4"/>
      <c r="E430" s="4"/>
      <c r="F430" s="4"/>
      <c r="G430" s="4"/>
      <c r="H430" s="4"/>
      <c r="I430" s="4"/>
      <c r="J430" s="4"/>
      <c r="K430" s="4"/>
      <c r="L430" s="4"/>
      <c r="M430" s="4"/>
      <c r="N430" s="4"/>
      <c r="O430" s="4"/>
      <c r="P430" s="4"/>
      <c r="Q430" s="4"/>
    </row>
    <row r="431" spans="3:17" ht="12.75" customHeight="1">
      <c r="C431" s="4"/>
      <c r="D431" s="4"/>
      <c r="E431" s="4"/>
      <c r="F431" s="4"/>
      <c r="G431" s="4"/>
      <c r="H431" s="4"/>
      <c r="I431" s="4"/>
      <c r="J431" s="4"/>
      <c r="K431" s="4"/>
      <c r="L431" s="4"/>
      <c r="M431" s="4"/>
      <c r="N431" s="4"/>
      <c r="O431" s="4"/>
      <c r="P431" s="4"/>
      <c r="Q431" s="4"/>
    </row>
    <row r="432" spans="3:17" ht="12.75" customHeight="1">
      <c r="C432" s="4"/>
      <c r="D432" s="4"/>
      <c r="E432" s="4"/>
      <c r="F432" s="4"/>
      <c r="G432" s="4"/>
      <c r="H432" s="4"/>
      <c r="I432" s="4"/>
      <c r="J432" s="4"/>
      <c r="K432" s="4"/>
      <c r="L432" s="4"/>
      <c r="M432" s="4"/>
      <c r="N432" s="4"/>
      <c r="O432" s="4"/>
      <c r="P432" s="4"/>
      <c r="Q432" s="4"/>
    </row>
    <row r="433" spans="3:17" ht="12.75" customHeight="1">
      <c r="C433" s="4"/>
      <c r="D433" s="4"/>
      <c r="E433" s="4"/>
      <c r="F433" s="4"/>
      <c r="G433" s="4"/>
      <c r="H433" s="4"/>
      <c r="I433" s="4"/>
      <c r="J433" s="4"/>
      <c r="K433" s="4"/>
      <c r="L433" s="4"/>
      <c r="M433" s="4"/>
      <c r="N433" s="4"/>
      <c r="O433" s="4"/>
      <c r="P433" s="4"/>
      <c r="Q433" s="4"/>
    </row>
    <row r="434" spans="3:17" ht="12.75" customHeight="1">
      <c r="C434" s="4"/>
      <c r="D434" s="4"/>
      <c r="E434" s="4"/>
      <c r="F434" s="4"/>
      <c r="G434" s="4"/>
      <c r="H434" s="4"/>
      <c r="I434" s="4"/>
      <c r="J434" s="4"/>
      <c r="K434" s="4"/>
      <c r="L434" s="4"/>
      <c r="M434" s="4"/>
      <c r="N434" s="4"/>
      <c r="O434" s="4"/>
      <c r="P434" s="4"/>
      <c r="Q434" s="4"/>
    </row>
    <row r="435" spans="3:17" ht="12.75" customHeight="1">
      <c r="C435" s="4"/>
      <c r="D435" s="4"/>
      <c r="E435" s="4"/>
      <c r="F435" s="4"/>
      <c r="G435" s="4"/>
      <c r="H435" s="4"/>
      <c r="I435" s="4"/>
      <c r="J435" s="4"/>
      <c r="K435" s="4"/>
      <c r="L435" s="4"/>
      <c r="M435" s="4"/>
      <c r="N435" s="4"/>
      <c r="O435" s="4"/>
      <c r="P435" s="4"/>
      <c r="Q435" s="4"/>
    </row>
    <row r="436" spans="3:17" ht="12.75" customHeight="1">
      <c r="C436" s="4"/>
      <c r="D436" s="4"/>
      <c r="E436" s="4"/>
      <c r="F436" s="4"/>
      <c r="G436" s="4"/>
      <c r="H436" s="4"/>
      <c r="I436" s="4"/>
      <c r="J436" s="4"/>
      <c r="K436" s="4"/>
      <c r="L436" s="4"/>
      <c r="M436" s="4"/>
      <c r="N436" s="4"/>
      <c r="O436" s="4"/>
      <c r="P436" s="4"/>
      <c r="Q436" s="4"/>
    </row>
    <row r="437" spans="3:17" ht="12.75" customHeight="1">
      <c r="C437" s="4"/>
      <c r="D437" s="4"/>
      <c r="E437" s="4"/>
      <c r="F437" s="4"/>
      <c r="G437" s="4"/>
      <c r="H437" s="4"/>
      <c r="I437" s="4"/>
      <c r="J437" s="4"/>
      <c r="K437" s="4"/>
      <c r="L437" s="4"/>
      <c r="M437" s="4"/>
      <c r="N437" s="4"/>
      <c r="O437" s="4"/>
      <c r="P437" s="4"/>
      <c r="Q437" s="4"/>
    </row>
    <row r="438" spans="3:17" ht="12.75" customHeight="1">
      <c r="C438" s="4"/>
      <c r="D438" s="4"/>
      <c r="E438" s="4"/>
      <c r="F438" s="4"/>
      <c r="G438" s="4"/>
      <c r="H438" s="4"/>
      <c r="I438" s="4"/>
      <c r="J438" s="4"/>
      <c r="K438" s="4"/>
      <c r="L438" s="4"/>
      <c r="M438" s="4"/>
      <c r="N438" s="4"/>
      <c r="O438" s="4"/>
      <c r="P438" s="4"/>
      <c r="Q438" s="4"/>
    </row>
  </sheetData>
  <sheetProtection password="B16B" sheet="1" objects="1" scenarios="1"/>
  <mergeCells count="1">
    <mergeCell ref="A1:K1"/>
  </mergeCells>
  <phoneticPr fontId="9"/>
  <pageMargins left="0.23622047244094491" right="0.23622047244094491" top="0.74803149606299213" bottom="0.74803149606299213" header="0" footer="0"/>
  <pageSetup paperSize="9" firstPageNumber="0" orientation="portrait" horizontalDpi="300" verticalDpi="300" r:id="rId1"/>
  <headerFooter alignWithMargins="0"/>
  <rowBreaks count="4" manualBreakCount="4">
    <brk id="186" max="16383" man="1"/>
    <brk id="242" max="16383" man="1"/>
    <brk id="273" max="16383" man="1"/>
    <brk id="3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829"/>
  <sheetViews>
    <sheetView workbookViewId="0">
      <selection activeCell="F4" sqref="F4"/>
    </sheetView>
  </sheetViews>
  <sheetFormatPr defaultColWidth="12.85546875" defaultRowHeight="12.75" customHeight="1"/>
  <cols>
    <col min="1" max="1" width="4.28515625" customWidth="1"/>
    <col min="2" max="3" width="3.7109375" customWidth="1"/>
    <col min="4" max="8" width="12.85546875" customWidth="1"/>
    <col min="10" max="10" width="12.85546875" customWidth="1"/>
    <col min="11" max="11" width="8.7109375" customWidth="1"/>
    <col min="12" max="12" width="12.85546875" customWidth="1"/>
    <col min="14" max="24" width="12.85546875" customWidth="1"/>
    <col min="27" max="28" width="21.7109375" customWidth="1"/>
    <col min="29" max="30" width="12.85546875" customWidth="1"/>
  </cols>
  <sheetData>
    <row r="1" spans="1:18" ht="12.75" customHeight="1">
      <c r="A1" s="89" t="s">
        <v>1725</v>
      </c>
      <c r="B1" s="90"/>
      <c r="C1" s="90"/>
      <c r="D1" s="90"/>
      <c r="E1" s="90"/>
      <c r="F1" s="90"/>
      <c r="G1" s="90"/>
      <c r="H1" s="90"/>
      <c r="I1" s="90"/>
      <c r="J1" s="90"/>
      <c r="K1" s="90"/>
    </row>
    <row r="2" spans="1:18" ht="12.75" customHeight="1">
      <c r="L2" s="17"/>
    </row>
    <row r="3" spans="1:18" ht="12.75" customHeight="1">
      <c r="E3" s="2"/>
      <c r="F3" s="4"/>
      <c r="G3" s="4"/>
      <c r="H3" s="4"/>
      <c r="I3" s="4"/>
      <c r="J3" s="4"/>
      <c r="K3" s="4"/>
      <c r="L3" s="4"/>
      <c r="M3" s="4"/>
      <c r="N3" s="4"/>
      <c r="O3" s="4"/>
    </row>
    <row r="4" spans="1:18" ht="12.75" customHeight="1">
      <c r="B4" s="37" t="s">
        <v>535</v>
      </c>
      <c r="E4" s="2"/>
      <c r="I4" t="s">
        <v>1937</v>
      </c>
    </row>
    <row r="5" spans="1:18" ht="12.75" customHeight="1">
      <c r="B5" s="37"/>
      <c r="E5" s="2"/>
    </row>
    <row r="6" spans="1:18" ht="12.75" customHeight="1">
      <c r="B6" s="37"/>
      <c r="C6" s="44" t="s">
        <v>1826</v>
      </c>
      <c r="E6" s="2"/>
    </row>
    <row r="7" spans="1:18" ht="12.75" customHeight="1">
      <c r="E7" s="2"/>
      <c r="F7" s="4"/>
      <c r="G7" s="4"/>
      <c r="H7" s="4"/>
      <c r="I7" s="4"/>
      <c r="J7" s="4"/>
      <c r="K7" s="4"/>
      <c r="L7" s="4"/>
      <c r="M7" s="4"/>
      <c r="N7" s="4"/>
      <c r="O7" s="4"/>
    </row>
    <row r="8" spans="1:18" ht="12.75" customHeight="1">
      <c r="C8" s="7" t="s">
        <v>1784</v>
      </c>
      <c r="D8" s="2"/>
      <c r="E8" s="4"/>
      <c r="F8" s="5"/>
      <c r="G8" s="5"/>
      <c r="H8" s="4"/>
      <c r="I8" s="4"/>
    </row>
    <row r="9" spans="1:18" ht="12.75" customHeight="1">
      <c r="C9" s="7"/>
      <c r="D9" s="2"/>
      <c r="E9" s="4"/>
      <c r="F9" s="5"/>
      <c r="G9" s="5"/>
      <c r="H9" s="4"/>
      <c r="I9" s="4"/>
    </row>
    <row r="10" spans="1:18" ht="12.75" customHeight="1">
      <c r="C10" s="44" t="s">
        <v>1828</v>
      </c>
      <c r="D10" s="7"/>
      <c r="E10" s="7"/>
      <c r="F10" s="43"/>
      <c r="G10" s="43"/>
      <c r="H10" s="7"/>
      <c r="I10" s="7"/>
      <c r="R10" s="4"/>
    </row>
    <row r="11" spans="1:18" ht="12.75" customHeight="1">
      <c r="C11" s="7" t="s">
        <v>1829</v>
      </c>
      <c r="D11" s="7"/>
      <c r="E11" s="7"/>
      <c r="F11" s="43"/>
      <c r="G11" s="43"/>
      <c r="H11" s="7"/>
      <c r="I11" s="7"/>
      <c r="L11" s="91"/>
      <c r="R11" s="4"/>
    </row>
    <row r="12" spans="1:18" ht="12.75" customHeight="1">
      <c r="C12" s="7"/>
      <c r="D12" s="7"/>
      <c r="E12" s="7"/>
      <c r="F12" s="43"/>
      <c r="G12" s="43"/>
      <c r="H12" s="7"/>
      <c r="I12" s="7"/>
      <c r="R12" s="4"/>
    </row>
    <row r="13" spans="1:18" ht="12.75" customHeight="1">
      <c r="C13" s="7" t="s">
        <v>945</v>
      </c>
      <c r="D13" s="7"/>
      <c r="E13" s="7"/>
      <c r="F13" s="43"/>
      <c r="G13" s="43"/>
      <c r="H13" s="7"/>
      <c r="I13" s="7"/>
      <c r="R13" s="4"/>
    </row>
    <row r="14" spans="1:18" ht="12.75" customHeight="1">
      <c r="C14" s="7" t="s">
        <v>726</v>
      </c>
      <c r="D14" s="7"/>
      <c r="E14" s="7"/>
      <c r="F14" s="43"/>
      <c r="G14" s="43"/>
      <c r="H14" s="7"/>
      <c r="I14" s="7"/>
      <c r="R14" s="4"/>
    </row>
    <row r="15" spans="1:18" ht="12.75" customHeight="1">
      <c r="C15" s="7"/>
      <c r="D15" s="7"/>
      <c r="E15" s="7"/>
      <c r="F15" s="43"/>
      <c r="G15" s="43"/>
      <c r="H15" s="7"/>
      <c r="I15" s="7"/>
      <c r="R15" s="4"/>
    </row>
    <row r="16" spans="1:18" ht="12.75" customHeight="1">
      <c r="C16" s="7" t="s">
        <v>531</v>
      </c>
      <c r="D16" s="7"/>
      <c r="E16" s="7"/>
      <c r="F16" s="43"/>
      <c r="G16" s="43"/>
      <c r="H16" s="7"/>
      <c r="I16" s="7"/>
    </row>
    <row r="17" spans="3:12" ht="12.75" customHeight="1">
      <c r="C17" s="7"/>
      <c r="D17" s="45" t="s">
        <v>389</v>
      </c>
      <c r="E17" s="7"/>
      <c r="F17" s="43"/>
      <c r="G17" s="43"/>
      <c r="H17" s="7"/>
      <c r="I17" s="7"/>
    </row>
    <row r="18" spans="3:12" ht="12.75" customHeight="1">
      <c r="C18" s="7" t="s">
        <v>536</v>
      </c>
      <c r="D18" s="7"/>
      <c r="E18" s="7"/>
      <c r="F18" s="43"/>
      <c r="G18" s="43"/>
      <c r="H18" s="7"/>
      <c r="I18" s="7"/>
    </row>
    <row r="19" spans="3:12" ht="12.75" customHeight="1">
      <c r="C19" s="7"/>
      <c r="D19" s="7" t="s">
        <v>313</v>
      </c>
      <c r="E19" s="7"/>
      <c r="F19" s="43"/>
      <c r="G19" s="43"/>
      <c r="H19" s="7"/>
      <c r="I19" s="7"/>
    </row>
    <row r="20" spans="3:12" ht="12.75" customHeight="1">
      <c r="C20" s="7"/>
      <c r="D20" t="s">
        <v>293</v>
      </c>
      <c r="E20" s="7"/>
      <c r="F20" s="43"/>
      <c r="G20" s="43"/>
      <c r="H20" s="7"/>
      <c r="I20" s="7"/>
    </row>
    <row r="21" spans="3:12" ht="12.75" customHeight="1">
      <c r="C21" s="7"/>
      <c r="D21" t="s">
        <v>278</v>
      </c>
      <c r="E21" s="7"/>
      <c r="F21" s="43"/>
      <c r="G21" s="43"/>
      <c r="H21" s="7"/>
      <c r="I21" s="7"/>
    </row>
    <row r="22" spans="3:12" ht="12.75" customHeight="1">
      <c r="C22" s="7"/>
      <c r="D22" t="s">
        <v>302</v>
      </c>
      <c r="E22" s="7"/>
      <c r="F22" s="43"/>
      <c r="G22" s="43"/>
      <c r="H22" s="7"/>
      <c r="I22" s="7"/>
    </row>
    <row r="23" spans="3:12" ht="12.75" customHeight="1">
      <c r="C23" s="7"/>
      <c r="D23" t="s">
        <v>296</v>
      </c>
      <c r="E23" s="7"/>
      <c r="F23" s="43"/>
      <c r="G23" s="43"/>
      <c r="H23" s="7"/>
      <c r="I23" s="7"/>
      <c r="L23" t="s">
        <v>347</v>
      </c>
    </row>
    <row r="24" spans="3:12" ht="12.75" customHeight="1">
      <c r="C24" s="7" t="s">
        <v>532</v>
      </c>
      <c r="D24" s="7"/>
      <c r="E24" s="7"/>
      <c r="F24" s="43"/>
      <c r="G24" s="43"/>
      <c r="H24" s="7"/>
      <c r="I24" s="7"/>
      <c r="L24" t="s">
        <v>348</v>
      </c>
    </row>
    <row r="25" spans="3:12" ht="12.75" customHeight="1">
      <c r="C25" s="7"/>
      <c r="D25" t="s">
        <v>349</v>
      </c>
      <c r="E25" s="7"/>
      <c r="F25" s="43"/>
      <c r="G25" s="43"/>
      <c r="H25" s="7"/>
      <c r="I25" s="7"/>
      <c r="L25" t="s">
        <v>350</v>
      </c>
    </row>
    <row r="26" spans="3:12" ht="12.75" customHeight="1">
      <c r="C26" s="7"/>
      <c r="D26" t="s">
        <v>312</v>
      </c>
      <c r="E26" s="7"/>
      <c r="F26" s="43"/>
      <c r="G26" s="43"/>
      <c r="H26" s="7"/>
      <c r="I26" s="7"/>
      <c r="L26" t="s">
        <v>351</v>
      </c>
    </row>
    <row r="27" spans="3:12" ht="12.75" customHeight="1">
      <c r="C27" s="7"/>
      <c r="D27" t="s">
        <v>352</v>
      </c>
      <c r="E27" s="7"/>
      <c r="F27" s="43"/>
      <c r="G27" s="43"/>
      <c r="H27" s="7"/>
      <c r="I27" s="7"/>
      <c r="L27" t="s">
        <v>352</v>
      </c>
    </row>
    <row r="28" spans="3:12" ht="12.75" customHeight="1">
      <c r="C28" s="7"/>
      <c r="D28" s="7"/>
      <c r="E28" s="7"/>
      <c r="F28" s="43"/>
      <c r="G28" s="43"/>
      <c r="H28" s="7"/>
      <c r="I28" s="7"/>
    </row>
    <row r="29" spans="3:12" ht="12.75" customHeight="1">
      <c r="C29" s="7" t="s">
        <v>353</v>
      </c>
      <c r="D29" s="7"/>
      <c r="E29" s="7"/>
      <c r="F29" s="43"/>
      <c r="G29" s="43"/>
      <c r="H29" s="7"/>
      <c r="I29" s="7"/>
    </row>
    <row r="30" spans="3:12" ht="12.75" customHeight="1">
      <c r="C30" s="7"/>
      <c r="D30" t="s">
        <v>306</v>
      </c>
      <c r="G30" s="43"/>
      <c r="H30" s="7"/>
      <c r="I30" s="7"/>
    </row>
    <row r="31" spans="3:12" ht="12.75" customHeight="1">
      <c r="C31" s="7"/>
      <c r="D31" t="s">
        <v>304</v>
      </c>
      <c r="G31" s="43"/>
      <c r="H31" s="7"/>
      <c r="I31" s="7"/>
    </row>
    <row r="32" spans="3:12" ht="12.75" customHeight="1">
      <c r="C32" s="7"/>
      <c r="D32" t="s">
        <v>307</v>
      </c>
      <c r="G32" s="43"/>
      <c r="H32" s="7"/>
      <c r="I32" s="7"/>
    </row>
    <row r="33" spans="3:17" ht="12.75" customHeight="1">
      <c r="C33" s="7"/>
      <c r="D33" t="s">
        <v>308</v>
      </c>
      <c r="G33" s="43"/>
      <c r="H33" s="7"/>
      <c r="I33" s="7"/>
    </row>
    <row r="34" spans="3:17" ht="12.75" customHeight="1">
      <c r="C34" s="7"/>
      <c r="D34" t="s">
        <v>309</v>
      </c>
      <c r="G34" s="43"/>
      <c r="H34" s="7"/>
      <c r="I34" s="7"/>
    </row>
    <row r="35" spans="3:17" ht="12.75" customHeight="1">
      <c r="C35" s="7"/>
      <c r="D35" t="s">
        <v>310</v>
      </c>
      <c r="G35" s="43"/>
      <c r="H35" s="7"/>
      <c r="I35" s="7"/>
    </row>
    <row r="36" spans="3:17" ht="12.75" customHeight="1">
      <c r="C36" s="7"/>
      <c r="D36" t="s">
        <v>354</v>
      </c>
      <c r="G36" s="43"/>
      <c r="H36" s="7"/>
      <c r="I36" s="7"/>
    </row>
    <row r="37" spans="3:17" ht="12.75" customHeight="1">
      <c r="C37" s="7"/>
      <c r="D37" t="s">
        <v>355</v>
      </c>
      <c r="G37" s="43"/>
      <c r="H37" s="7"/>
      <c r="I37" s="7"/>
    </row>
    <row r="38" spans="3:17" ht="12.75" customHeight="1">
      <c r="C38" s="7"/>
      <c r="D38" t="s">
        <v>356</v>
      </c>
      <c r="G38" s="43"/>
      <c r="H38" s="7"/>
      <c r="I38" s="7"/>
    </row>
    <row r="39" spans="3:17" ht="12.75" customHeight="1">
      <c r="C39" s="7"/>
      <c r="D39" t="s">
        <v>357</v>
      </c>
      <c r="G39" s="43"/>
      <c r="H39" s="7"/>
      <c r="I39" s="7"/>
    </row>
    <row r="40" spans="3:17" ht="12.75" customHeight="1">
      <c r="C40" s="7"/>
      <c r="D40" t="s">
        <v>358</v>
      </c>
      <c r="G40" s="43"/>
      <c r="H40" s="7"/>
      <c r="I40" s="7"/>
    </row>
    <row r="41" spans="3:17" ht="12.75" customHeight="1">
      <c r="C41" s="7"/>
      <c r="D41" t="s">
        <v>359</v>
      </c>
      <c r="G41" s="43"/>
      <c r="H41" s="7"/>
      <c r="I41" s="7"/>
    </row>
    <row r="42" spans="3:17" ht="12.75" customHeight="1">
      <c r="C42" s="7"/>
      <c r="D42" t="s">
        <v>360</v>
      </c>
      <c r="G42" s="43"/>
      <c r="H42" s="7"/>
      <c r="I42" s="7"/>
    </row>
    <row r="43" spans="3:17" ht="12.75" customHeight="1">
      <c r="C43" s="7"/>
      <c r="D43" t="s">
        <v>361</v>
      </c>
      <c r="G43" s="43"/>
      <c r="H43" s="7"/>
      <c r="I43" s="7"/>
    </row>
    <row r="44" spans="3:17" ht="12.75" customHeight="1">
      <c r="C44" s="7"/>
      <c r="D44" t="s">
        <v>362</v>
      </c>
      <c r="G44" s="43"/>
      <c r="H44" s="7"/>
      <c r="I44" s="7"/>
    </row>
    <row r="45" spans="3:17" ht="12.75" customHeight="1">
      <c r="C45" s="7"/>
      <c r="D45" t="s">
        <v>363</v>
      </c>
      <c r="G45" s="43"/>
      <c r="H45" s="7"/>
      <c r="I45" s="7"/>
      <c r="Q45" s="12"/>
    </row>
    <row r="46" spans="3:17" ht="12.75" customHeight="1">
      <c r="C46" s="7"/>
      <c r="D46" s="4" t="s">
        <v>364</v>
      </c>
      <c r="G46" s="43"/>
      <c r="H46" s="7"/>
      <c r="I46" s="7"/>
    </row>
    <row r="47" spans="3:17" ht="12.75" customHeight="1">
      <c r="C47" s="7"/>
      <c r="D47" t="s">
        <v>365</v>
      </c>
      <c r="G47" s="43"/>
      <c r="H47" s="7"/>
      <c r="I47" s="7"/>
    </row>
    <row r="48" spans="3:17" ht="12.75" customHeight="1">
      <c r="C48" s="7"/>
      <c r="D48" t="s">
        <v>366</v>
      </c>
      <c r="G48" s="43"/>
      <c r="H48" s="7"/>
      <c r="I48" s="7"/>
    </row>
    <row r="49" spans="3:19" ht="12.75" customHeight="1">
      <c r="C49" s="41" t="s">
        <v>1833</v>
      </c>
      <c r="F49" s="43"/>
      <c r="G49" s="43"/>
      <c r="H49" s="7"/>
      <c r="I49" s="7"/>
      <c r="J49" s="38"/>
    </row>
    <row r="50" spans="3:19" ht="12.75" customHeight="1">
      <c r="C50" s="7"/>
      <c r="D50" s="4" t="s">
        <v>549</v>
      </c>
      <c r="F50" s="43"/>
      <c r="G50" s="43"/>
      <c r="H50" s="7"/>
      <c r="I50" s="7"/>
      <c r="J50" s="38"/>
    </row>
    <row r="51" spans="3:19" ht="12.75" customHeight="1">
      <c r="C51" s="7" t="s">
        <v>730</v>
      </c>
      <c r="F51" s="43"/>
      <c r="G51" s="43"/>
      <c r="H51" s="7"/>
      <c r="I51" s="7"/>
      <c r="O51" t="s">
        <v>1818</v>
      </c>
    </row>
    <row r="52" spans="3:19" ht="12.75" customHeight="1">
      <c r="C52" s="7"/>
      <c r="D52" t="s">
        <v>550</v>
      </c>
      <c r="F52" s="43"/>
      <c r="G52" s="43"/>
      <c r="H52" s="7"/>
      <c r="I52" s="7"/>
    </row>
    <row r="53" spans="3:19" ht="12.75" customHeight="1">
      <c r="C53" s="7"/>
      <c r="D53" t="s">
        <v>551</v>
      </c>
      <c r="F53" s="43"/>
      <c r="G53" s="43"/>
      <c r="H53" s="7"/>
      <c r="I53" s="7"/>
    </row>
    <row r="54" spans="3:19" ht="12.75" customHeight="1">
      <c r="C54" s="7"/>
      <c r="D54" t="s">
        <v>552</v>
      </c>
      <c r="F54" s="43"/>
      <c r="G54" s="43"/>
      <c r="H54" s="7"/>
      <c r="I54" s="7"/>
    </row>
    <row r="55" spans="3:19" ht="12.75" customHeight="1">
      <c r="C55" s="7"/>
      <c r="D55" t="s">
        <v>553</v>
      </c>
      <c r="F55" s="43"/>
      <c r="G55" s="43"/>
      <c r="H55" s="7"/>
      <c r="I55" s="7"/>
    </row>
    <row r="56" spans="3:19" ht="12.75" customHeight="1">
      <c r="C56" s="7"/>
      <c r="D56" t="s">
        <v>554</v>
      </c>
      <c r="F56" s="43"/>
      <c r="G56" s="43"/>
      <c r="H56" s="7"/>
      <c r="I56" s="7"/>
    </row>
    <row r="57" spans="3:19" ht="12.75" customHeight="1">
      <c r="C57" s="7"/>
      <c r="D57" t="s">
        <v>555</v>
      </c>
      <c r="F57" s="43"/>
      <c r="G57" s="43"/>
      <c r="H57" s="7"/>
      <c r="I57" s="7"/>
    </row>
    <row r="58" spans="3:19" ht="12.75" customHeight="1">
      <c r="C58" s="7"/>
      <c r="D58" t="s">
        <v>556</v>
      </c>
      <c r="F58" s="43"/>
      <c r="G58" s="43"/>
      <c r="H58" s="7"/>
      <c r="I58" s="7"/>
    </row>
    <row r="59" spans="3:19" ht="12.75" customHeight="1">
      <c r="C59" s="7"/>
      <c r="F59" s="43"/>
      <c r="G59" s="43"/>
      <c r="H59" s="7"/>
      <c r="I59" s="7"/>
    </row>
    <row r="60" spans="3:19" ht="12.75" customHeight="1">
      <c r="C60" t="s">
        <v>311</v>
      </c>
      <c r="F60" s="43"/>
      <c r="G60" s="43"/>
      <c r="H60" s="7"/>
      <c r="I60" s="7"/>
      <c r="P60" s="12" t="s">
        <v>319</v>
      </c>
      <c r="Q60" s="12" t="s">
        <v>320</v>
      </c>
      <c r="R60" s="12" t="s">
        <v>321</v>
      </c>
      <c r="S60" s="12" t="s">
        <v>322</v>
      </c>
    </row>
    <row r="61" spans="3:19" ht="12.75" customHeight="1">
      <c r="C61" s="7"/>
      <c r="D61" t="s">
        <v>557</v>
      </c>
      <c r="F61" s="43"/>
      <c r="G61" s="43"/>
      <c r="H61" s="7"/>
      <c r="I61" s="7"/>
      <c r="N61" s="12" t="s">
        <v>314</v>
      </c>
      <c r="O61" s="85">
        <v>1.5</v>
      </c>
      <c r="P61" s="46">
        <v>1.5</v>
      </c>
      <c r="Q61" s="46">
        <v>1.5</v>
      </c>
      <c r="R61" s="46">
        <v>0.7</v>
      </c>
      <c r="S61" s="46">
        <v>0.7</v>
      </c>
    </row>
    <row r="62" spans="3:19" ht="12.75" customHeight="1">
      <c r="C62" s="7" t="s">
        <v>1942</v>
      </c>
      <c r="D62" s="7"/>
      <c r="E62" s="7"/>
      <c r="F62" s="43"/>
      <c r="G62" s="43"/>
      <c r="H62" s="7"/>
      <c r="I62" s="7"/>
      <c r="N62" s="12" t="s">
        <v>367</v>
      </c>
      <c r="O62" s="86">
        <v>1</v>
      </c>
      <c r="P62" s="53">
        <v>1</v>
      </c>
      <c r="Q62" s="53">
        <v>1</v>
      </c>
      <c r="R62" s="53">
        <v>1</v>
      </c>
      <c r="S62" s="53">
        <v>1</v>
      </c>
    </row>
    <row r="63" spans="3:19" ht="12.75" customHeight="1">
      <c r="C63" s="7"/>
      <c r="D63" t="s">
        <v>559</v>
      </c>
      <c r="E63" s="7"/>
      <c r="F63" s="43"/>
      <c r="G63" s="43"/>
      <c r="H63" s="7"/>
      <c r="I63" s="7"/>
      <c r="N63" s="12" t="s">
        <v>145</v>
      </c>
      <c r="O63" s="87">
        <v>0.999</v>
      </c>
      <c r="P63" s="49">
        <v>0.999</v>
      </c>
      <c r="Q63" s="52">
        <v>1.0009999999999999</v>
      </c>
      <c r="R63" s="49">
        <v>-2</v>
      </c>
      <c r="S63" s="49">
        <v>-0.5</v>
      </c>
    </row>
    <row r="64" spans="3:19" ht="12.75" customHeight="1">
      <c r="C64" s="7"/>
      <c r="D64" t="s">
        <v>561</v>
      </c>
      <c r="E64" s="7"/>
      <c r="F64" s="43"/>
      <c r="G64" s="43"/>
      <c r="H64" s="7"/>
      <c r="I64" s="7"/>
      <c r="M64" s="12" t="s">
        <v>1817</v>
      </c>
      <c r="N64" s="12" t="s">
        <v>315</v>
      </c>
      <c r="O64">
        <f>(O63+O62)/(1-O63*O62)</f>
        <v>1998.9999999999984</v>
      </c>
      <c r="P64">
        <f>(P63+P62)/(1-P63*P62)</f>
        <v>1998.9999999999984</v>
      </c>
      <c r="Q64">
        <f>(Q63+Q62)/(1-Q63*Q62)</f>
        <v>-2001.0000000002203</v>
      </c>
      <c r="R64">
        <f t="shared" ref="R64:S64" si="0">(R63+R62)/(1-R63*R62)</f>
        <v>-0.33333333333333331</v>
      </c>
      <c r="S64">
        <f t="shared" si="0"/>
        <v>0.33333333333333331</v>
      </c>
    </row>
    <row r="65" spans="3:19" ht="12.75" customHeight="1">
      <c r="C65" s="7" t="s">
        <v>368</v>
      </c>
      <c r="D65" s="7"/>
      <c r="E65" s="7"/>
      <c r="F65" s="43"/>
      <c r="G65" s="43"/>
      <c r="H65" s="7"/>
      <c r="I65" s="7"/>
      <c r="N65" s="12" t="s">
        <v>316</v>
      </c>
      <c r="O65">
        <f>O64/SQRT(O61^2+(O61^2-1)*O64^2)</f>
        <v>0.89442698955246891</v>
      </c>
      <c r="P65">
        <f>P64/SQRT(P61^2+(P61^2-1)*P64^2)</f>
        <v>0.89442698955246891</v>
      </c>
      <c r="Q65">
        <f>Q64/SQRT(Q61^2+(Q61^2-1)*Q64^2)</f>
        <v>-0.89442698995496095</v>
      </c>
      <c r="R65">
        <f t="shared" ref="R65:S65" si="1">R64/SQRT(R61^2+(R61^2-1)*R64^2)</f>
        <v>-0.50636968354183332</v>
      </c>
      <c r="S65">
        <f t="shared" si="1"/>
        <v>0.50636968354183332</v>
      </c>
    </row>
    <row r="66" spans="3:19" ht="12.75" customHeight="1">
      <c r="C66" s="7" t="s">
        <v>1806</v>
      </c>
      <c r="D66" s="7"/>
      <c r="E66" s="7"/>
      <c r="F66" s="43"/>
      <c r="G66" s="43"/>
      <c r="H66" s="7"/>
      <c r="I66" s="7"/>
      <c r="N66" s="12" t="s">
        <v>317</v>
      </c>
      <c r="O66">
        <f>(O65-O62)/(1+O65*O62)</f>
        <v>-5.5728202263667703E-2</v>
      </c>
      <c r="P66">
        <f>(P65-P62)/(1+P65*P62)</f>
        <v>-5.5728202263667703E-2</v>
      </c>
      <c r="Q66">
        <f>(Q65-Q62)/(1+Q65*Q62)</f>
        <v>-17.944235834014485</v>
      </c>
      <c r="R66">
        <f t="shared" ref="R66:S66" si="2">(R65-R62)/(1+R65*R62)</f>
        <v>-3.0516150109056204</v>
      </c>
      <c r="S66">
        <f t="shared" si="2"/>
        <v>-0.32769533392196559</v>
      </c>
    </row>
    <row r="67" spans="3:19" ht="12.75" customHeight="1">
      <c r="C67" s="7" t="s">
        <v>1816</v>
      </c>
      <c r="D67" s="7"/>
      <c r="E67" s="7"/>
      <c r="F67" s="43"/>
      <c r="G67" s="43"/>
      <c r="H67" s="7"/>
      <c r="I67" s="7"/>
      <c r="M67" s="12" t="s">
        <v>318</v>
      </c>
      <c r="N67" s="12" t="s">
        <v>323</v>
      </c>
      <c r="O67">
        <f>O63-O66</f>
        <v>1.0547282022636677</v>
      </c>
      <c r="P67">
        <f>P63-P66</f>
        <v>1.0547282022636677</v>
      </c>
      <c r="Q67">
        <f>Q63-Q66</f>
        <v>18.945235834014486</v>
      </c>
      <c r="R67">
        <f>R63-R66</f>
        <v>1.0516150109056204</v>
      </c>
      <c r="S67">
        <f>S63-S66</f>
        <v>-0.17230466607803441</v>
      </c>
    </row>
    <row r="68" spans="3:19" ht="12.75" customHeight="1">
      <c r="C68" s="7"/>
      <c r="D68" s="7"/>
      <c r="E68" s="7"/>
      <c r="F68" s="43"/>
      <c r="G68" s="43"/>
      <c r="H68" s="7"/>
      <c r="I68" s="7"/>
      <c r="N68" s="12" t="s">
        <v>538</v>
      </c>
      <c r="O68">
        <f>O63^2+1</f>
        <v>1.9980009999999999</v>
      </c>
      <c r="P68">
        <f>P63^2+1</f>
        <v>1.9980009999999999</v>
      </c>
      <c r="Q68">
        <f>Q63^2+1</f>
        <v>2.0020009999999999</v>
      </c>
      <c r="R68">
        <f t="shared" ref="R68:S68" si="3">R63^2+1</f>
        <v>5</v>
      </c>
      <c r="S68">
        <f t="shared" si="3"/>
        <v>1.25</v>
      </c>
    </row>
    <row r="69" spans="3:19" ht="12.75" customHeight="1">
      <c r="C69" s="7" t="s">
        <v>324</v>
      </c>
      <c r="D69" s="7"/>
      <c r="E69" s="7"/>
      <c r="F69" s="43"/>
      <c r="G69" s="43"/>
      <c r="H69" s="7"/>
      <c r="I69" s="7"/>
      <c r="N69" s="12" t="s">
        <v>558</v>
      </c>
      <c r="O69">
        <f>O66^2+1</f>
        <v>1.0031056325275403</v>
      </c>
      <c r="P69">
        <f>P66^2+1</f>
        <v>1.0031056325275403</v>
      </c>
      <c r="Q69">
        <f>Q66^2+1</f>
        <v>322.9955996667295</v>
      </c>
      <c r="R69">
        <f t="shared" ref="R69:S69" si="4">R66^2+1</f>
        <v>10.31235417478451</v>
      </c>
      <c r="S69">
        <f t="shared" si="4"/>
        <v>1.1073842318742286</v>
      </c>
    </row>
    <row r="70" spans="3:19" ht="12.75" customHeight="1">
      <c r="C70" s="7"/>
      <c r="D70" s="21" t="s">
        <v>542</v>
      </c>
      <c r="E70" s="7"/>
      <c r="F70" s="43"/>
      <c r="G70" s="43"/>
      <c r="H70" s="7"/>
      <c r="I70" s="7"/>
      <c r="J70" s="38"/>
      <c r="N70" s="12" t="s">
        <v>560</v>
      </c>
      <c r="O70">
        <f>(O61^2*O68-O69)</f>
        <v>3.4923966174724592</v>
      </c>
      <c r="P70">
        <f>(P61^2*P68-P69)</f>
        <v>3.4923966174724592</v>
      </c>
      <c r="Q70">
        <f>(Q61^2*Q68-Q69)</f>
        <v>-318.49109741672953</v>
      </c>
      <c r="R70">
        <f t="shared" ref="R70:S70" si="5">(R61^2*R68-R69)</f>
        <v>-7.8623541747845103</v>
      </c>
      <c r="S70">
        <f t="shared" si="5"/>
        <v>-0.4948842318742287</v>
      </c>
    </row>
    <row r="71" spans="3:19" ht="12.75" customHeight="1">
      <c r="C71" s="7"/>
      <c r="D71" s="7"/>
      <c r="E71" s="7"/>
      <c r="F71" s="43"/>
      <c r="G71" s="43"/>
      <c r="H71" s="7"/>
      <c r="I71" s="7"/>
      <c r="N71" s="16" t="s">
        <v>562</v>
      </c>
      <c r="O71">
        <f>(O61^2*O68*O66-O63*O69)</f>
        <v>-1.252628785559786</v>
      </c>
      <c r="P71">
        <f>(P61^2*P68*P66-P63*P69)</f>
        <v>-1.252628785559786</v>
      </c>
      <c r="Q71">
        <f>(Q61^2*Q68*Q66-Q63*Q69)</f>
        <v>-404.14844595524505</v>
      </c>
      <c r="R71">
        <f t="shared" ref="R71:S71" si="6">(R61^2*R68*R66-R63*R69)</f>
        <v>13.148251572850249</v>
      </c>
      <c r="S71">
        <f t="shared" si="6"/>
        <v>0.35297872390991042</v>
      </c>
    </row>
    <row r="72" spans="3:19" ht="12.75" customHeight="1">
      <c r="C72" s="7"/>
      <c r="D72" s="7"/>
      <c r="E72" s="7"/>
      <c r="F72" s="43"/>
      <c r="G72" s="43"/>
      <c r="H72" s="7"/>
      <c r="I72" s="7"/>
      <c r="N72" s="54" t="s">
        <v>369</v>
      </c>
      <c r="O72" s="21">
        <f>(-O71+O61*(O63-O66)*SQRT(O68*O69))/O70</f>
        <v>1</v>
      </c>
      <c r="P72" s="21">
        <f>(-P71+P61*(P63-P66)*SQRT(P68*P69))/P70</f>
        <v>1</v>
      </c>
      <c r="Q72" s="21">
        <f>(-Q71+Q61*(Q63-Q66)*SQRT(Q68*Q69))/Q70</f>
        <v>-3.5378947746626479</v>
      </c>
      <c r="R72" s="21">
        <f t="shared" ref="R72:S72" si="7">(-R71+R61*(R63-R66)*SQRT(R68*R69))/R70</f>
        <v>1.0000000000000002</v>
      </c>
      <c r="S72" s="21">
        <f t="shared" si="7"/>
        <v>0.99999999999999978</v>
      </c>
    </row>
    <row r="73" spans="3:19" ht="12.75" customHeight="1">
      <c r="C73" s="4" t="s">
        <v>1831</v>
      </c>
      <c r="E73" s="7"/>
      <c r="F73" s="43"/>
      <c r="G73" s="43"/>
      <c r="H73" s="7"/>
      <c r="I73" s="7"/>
      <c r="N73" s="12" t="s">
        <v>370</v>
      </c>
      <c r="O73">
        <f>(-O71-O61*(O63-O66)*SQRT(O68*O69))/O70</f>
        <v>-0.28265376315342616</v>
      </c>
      <c r="P73">
        <f>(-P71-P61*(P63-P66)*SQRT(P68*P69))/P70</f>
        <v>-0.28265376315342616</v>
      </c>
      <c r="Q73">
        <f>(-Q71-Q61*(Q63-Q66)*SQRT(Q68*Q69))/Q70</f>
        <v>1.0000000000000004</v>
      </c>
      <c r="R73">
        <f t="shared" ref="R73:S73" si="8">(-R71-R61*(R63-R66)*SQRT(R68*R69))/R70</f>
        <v>2.3446093321560686</v>
      </c>
      <c r="S73">
        <f t="shared" si="8"/>
        <v>0.42651028735794311</v>
      </c>
    </row>
    <row r="74" spans="3:19" ht="12.75" customHeight="1">
      <c r="C74" s="7"/>
      <c r="D74" s="7"/>
      <c r="E74" s="7"/>
      <c r="F74" s="43"/>
      <c r="G74" s="43"/>
      <c r="H74" s="7"/>
      <c r="I74" s="7"/>
    </row>
    <row r="75" spans="3:19" ht="12.75" customHeight="1">
      <c r="C75" s="7" t="s">
        <v>332</v>
      </c>
      <c r="D75" s="7"/>
      <c r="E75" s="7"/>
      <c r="F75" s="43"/>
      <c r="G75" s="43"/>
      <c r="H75" s="7"/>
      <c r="I75" s="7"/>
    </row>
    <row r="76" spans="3:19" ht="12.75" customHeight="1">
      <c r="C76" s="7"/>
      <c r="D76" s="41" t="s">
        <v>337</v>
      </c>
      <c r="E76" s="7"/>
      <c r="F76" s="43"/>
      <c r="G76" s="43"/>
      <c r="H76" s="7"/>
      <c r="I76" s="7"/>
    </row>
    <row r="77" spans="3:19" ht="12.75" customHeight="1">
      <c r="C77" s="7" t="s">
        <v>333</v>
      </c>
      <c r="E77" s="7"/>
      <c r="F77" s="43"/>
      <c r="G77" s="43"/>
      <c r="H77" s="7"/>
      <c r="I77" s="7"/>
    </row>
    <row r="78" spans="3:19" ht="12.75" customHeight="1">
      <c r="C78" s="7"/>
      <c r="D78" s="41" t="s">
        <v>336</v>
      </c>
      <c r="E78" s="7"/>
      <c r="F78" s="43"/>
      <c r="G78" s="43"/>
      <c r="H78" s="7"/>
      <c r="I78" s="7"/>
    </row>
    <row r="79" spans="3:19" ht="12.75" customHeight="1">
      <c r="C79" s="7" t="s">
        <v>335</v>
      </c>
      <c r="E79" s="7"/>
      <c r="F79" s="43"/>
      <c r="G79" s="43"/>
      <c r="H79" s="7"/>
      <c r="I79" s="7"/>
    </row>
    <row r="80" spans="3:19" ht="12.75" customHeight="1">
      <c r="C80" s="7"/>
      <c r="D80" t="s">
        <v>533</v>
      </c>
      <c r="E80" s="7"/>
      <c r="F80" s="43"/>
      <c r="G80" s="43"/>
      <c r="H80" s="7"/>
      <c r="I80" s="7"/>
    </row>
    <row r="81" spans="3:15" ht="12.75" customHeight="1">
      <c r="C81" s="7"/>
      <c r="D81" t="s">
        <v>338</v>
      </c>
      <c r="E81" s="7"/>
      <c r="F81" s="43"/>
      <c r="G81" s="43"/>
      <c r="H81" s="7"/>
      <c r="I81" s="7"/>
    </row>
    <row r="82" spans="3:15" ht="12.75" customHeight="1">
      <c r="C82" s="7"/>
      <c r="D82" t="s">
        <v>339</v>
      </c>
      <c r="E82" s="7"/>
      <c r="F82" s="43"/>
      <c r="G82" s="43"/>
      <c r="H82" s="7"/>
      <c r="I82" s="7"/>
      <c r="O82" s="4"/>
    </row>
    <row r="83" spans="3:15" ht="12.75" customHeight="1">
      <c r="C83" s="7"/>
      <c r="D83" s="21" t="s">
        <v>340</v>
      </c>
      <c r="E83" s="7"/>
      <c r="F83" s="43"/>
      <c r="G83" s="43"/>
      <c r="H83" s="7"/>
      <c r="I83" s="7"/>
    </row>
    <row r="84" spans="3:15" ht="12.75" customHeight="1">
      <c r="C84" s="7"/>
      <c r="D84" s="21" t="s">
        <v>303</v>
      </c>
      <c r="E84" s="7"/>
      <c r="F84" s="43"/>
      <c r="G84" s="43"/>
      <c r="H84" s="7"/>
      <c r="I84" s="7"/>
    </row>
    <row r="85" spans="3:15" ht="12.75" customHeight="1">
      <c r="C85" s="7"/>
      <c r="D85" s="21"/>
      <c r="E85" s="7"/>
      <c r="F85" s="43"/>
      <c r="G85" s="43"/>
      <c r="H85" s="7"/>
      <c r="I85" s="7"/>
    </row>
    <row r="86" spans="3:15" ht="12.75" customHeight="1">
      <c r="C86" s="7" t="s">
        <v>334</v>
      </c>
      <c r="D86" s="7"/>
      <c r="E86" s="7"/>
      <c r="F86" s="43"/>
      <c r="G86" s="43"/>
      <c r="H86" s="7"/>
      <c r="I86" s="7"/>
    </row>
    <row r="87" spans="3:15" ht="12.75" customHeight="1">
      <c r="C87" s="7" t="s">
        <v>1807</v>
      </c>
      <c r="D87" s="7"/>
      <c r="E87" s="7"/>
      <c r="F87" s="43"/>
      <c r="G87" s="43"/>
      <c r="H87" s="7"/>
      <c r="I87" s="7"/>
    </row>
    <row r="88" spans="3:15" ht="12.75" customHeight="1">
      <c r="C88" s="7" t="s">
        <v>1808</v>
      </c>
      <c r="D88" s="7"/>
      <c r="E88" s="7"/>
      <c r="F88" s="43"/>
      <c r="G88" s="43"/>
      <c r="H88" s="7"/>
      <c r="I88" s="7"/>
    </row>
    <row r="89" spans="3:15" ht="12.75" customHeight="1">
      <c r="C89" s="7"/>
      <c r="D89" s="7" t="s">
        <v>15</v>
      </c>
      <c r="E89" s="7"/>
      <c r="F89" s="43"/>
      <c r="G89" s="43"/>
      <c r="H89" s="7"/>
      <c r="I89" s="7"/>
    </row>
    <row r="90" spans="3:15" ht="12.75" customHeight="1">
      <c r="C90" s="7" t="s">
        <v>325</v>
      </c>
      <c r="D90" s="7"/>
      <c r="E90" s="7"/>
      <c r="F90" s="43"/>
      <c r="G90" s="43"/>
      <c r="H90" s="7"/>
      <c r="I90" s="7"/>
    </row>
    <row r="91" spans="3:15" ht="12.75" customHeight="1">
      <c r="C91" s="7"/>
      <c r="D91" s="7" t="s">
        <v>326</v>
      </c>
      <c r="E91" s="7"/>
      <c r="F91" s="43"/>
      <c r="G91" s="43"/>
      <c r="H91" s="7"/>
      <c r="I91" s="7"/>
    </row>
    <row r="92" spans="3:15" ht="12.75" customHeight="1">
      <c r="C92" s="7"/>
      <c r="D92" s="7" t="s">
        <v>327</v>
      </c>
      <c r="E92" s="7"/>
      <c r="F92" s="43"/>
      <c r="G92" s="43"/>
      <c r="H92" s="7"/>
      <c r="I92" s="7"/>
    </row>
    <row r="93" spans="3:15" ht="12.75" customHeight="1">
      <c r="C93" s="7"/>
      <c r="D93" s="7" t="s">
        <v>213</v>
      </c>
      <c r="E93" s="7"/>
      <c r="F93" s="43"/>
      <c r="G93" s="43"/>
      <c r="H93" s="7"/>
      <c r="I93" s="7"/>
    </row>
    <row r="94" spans="3:15" ht="12.75" customHeight="1">
      <c r="C94" s="7" t="s">
        <v>328</v>
      </c>
      <c r="D94" s="7"/>
      <c r="E94" s="7"/>
      <c r="F94" s="43"/>
      <c r="G94" s="43"/>
      <c r="H94" s="7"/>
      <c r="I94" s="7"/>
    </row>
    <row r="95" spans="3:15" ht="12.75" customHeight="1">
      <c r="C95" s="7"/>
      <c r="D95" s="7" t="s">
        <v>329</v>
      </c>
      <c r="E95" s="7"/>
      <c r="F95" s="43"/>
      <c r="G95" s="43"/>
      <c r="H95" s="7"/>
      <c r="I95" s="7"/>
    </row>
    <row r="96" spans="3:15" ht="12.75" customHeight="1">
      <c r="C96" s="7"/>
      <c r="D96" s="6" t="s">
        <v>330</v>
      </c>
      <c r="E96" s="7"/>
      <c r="F96" s="43"/>
      <c r="G96" s="43"/>
      <c r="H96" s="7"/>
      <c r="I96" s="7"/>
    </row>
    <row r="97" spans="3:13" ht="12.75" customHeight="1">
      <c r="C97" s="2"/>
      <c r="D97" s="7" t="s">
        <v>213</v>
      </c>
      <c r="E97" s="4"/>
      <c r="F97" s="5"/>
      <c r="G97" s="5"/>
      <c r="H97" s="4"/>
      <c r="I97" s="4"/>
    </row>
    <row r="98" spans="3:13" ht="12.75" customHeight="1">
      <c r="C98" s="2"/>
      <c r="D98" s="7" t="s">
        <v>331</v>
      </c>
      <c r="F98" s="8"/>
      <c r="G98" s="8"/>
    </row>
    <row r="99" spans="3:13" ht="12.75" customHeight="1">
      <c r="C99" s="4" t="s">
        <v>1915</v>
      </c>
    </row>
    <row r="100" spans="3:13" ht="12.75" customHeight="1">
      <c r="D100" s="47" t="s">
        <v>371</v>
      </c>
    </row>
    <row r="101" spans="3:13" ht="12.75" customHeight="1">
      <c r="C101" t="s">
        <v>1809</v>
      </c>
      <c r="M101" t="s">
        <v>1820</v>
      </c>
    </row>
    <row r="102" spans="3:13" ht="12.75" customHeight="1">
      <c r="C102" t="s">
        <v>1810</v>
      </c>
    </row>
    <row r="103" spans="3:13" ht="12.75" customHeight="1">
      <c r="D103" t="s">
        <v>372</v>
      </c>
    </row>
    <row r="104" spans="3:13" ht="12.75" customHeight="1">
      <c r="D104" s="4" t="s">
        <v>373</v>
      </c>
    </row>
    <row r="105" spans="3:13" ht="12.75" customHeight="1">
      <c r="D105" s="21" t="s">
        <v>384</v>
      </c>
    </row>
    <row r="106" spans="3:13" ht="12.75" customHeight="1">
      <c r="C106" t="s">
        <v>375</v>
      </c>
      <c r="D106" s="4"/>
    </row>
    <row r="107" spans="3:13" ht="12.75" customHeight="1">
      <c r="D107" s="7" t="s">
        <v>341</v>
      </c>
    </row>
    <row r="108" spans="3:13" ht="12.75" customHeight="1">
      <c r="D108" s="7" t="s">
        <v>342</v>
      </c>
    </row>
    <row r="109" spans="3:13" ht="12.75" customHeight="1">
      <c r="D109" s="7" t="s">
        <v>343</v>
      </c>
    </row>
    <row r="110" spans="3:13" ht="12.75" customHeight="1">
      <c r="D110" s="7" t="s">
        <v>344</v>
      </c>
    </row>
    <row r="111" spans="3:13" ht="12.75" customHeight="1">
      <c r="D111" s="7" t="s">
        <v>345</v>
      </c>
    </row>
    <row r="112" spans="3:13" ht="12.75" customHeight="1">
      <c r="D112" s="7" t="s">
        <v>346</v>
      </c>
    </row>
    <row r="113" spans="3:19" ht="12.75" customHeight="1">
      <c r="C113" t="s">
        <v>376</v>
      </c>
    </row>
    <row r="114" spans="3:19" ht="12.75" customHeight="1">
      <c r="D114" s="47" t="s">
        <v>385</v>
      </c>
    </row>
    <row r="116" spans="3:19" ht="12.75" customHeight="1">
      <c r="C116" t="s">
        <v>387</v>
      </c>
      <c r="L116" s="4" t="s">
        <v>1824</v>
      </c>
      <c r="N116" s="12" t="s">
        <v>164</v>
      </c>
      <c r="O116" s="12" t="s">
        <v>263</v>
      </c>
      <c r="Q116" s="12" t="s">
        <v>318</v>
      </c>
    </row>
    <row r="117" spans="3:19" ht="12.75" customHeight="1">
      <c r="D117" t="s">
        <v>313</v>
      </c>
      <c r="M117" s="12" t="s">
        <v>188</v>
      </c>
      <c r="N117" s="85">
        <v>-20</v>
      </c>
      <c r="O117" s="12">
        <v>-20</v>
      </c>
      <c r="P117" s="12" t="s">
        <v>189</v>
      </c>
      <c r="Q117">
        <f>N135</f>
        <v>50</v>
      </c>
    </row>
    <row r="118" spans="3:19" ht="12.75" customHeight="1">
      <c r="D118" s="4" t="s">
        <v>337</v>
      </c>
      <c r="M118" s="12" t="s">
        <v>190</v>
      </c>
      <c r="N118" s="85">
        <v>-3.5</v>
      </c>
      <c r="O118" s="12">
        <v>-3.5</v>
      </c>
      <c r="P118" s="12" t="s">
        <v>191</v>
      </c>
      <c r="Q118">
        <f>N136</f>
        <v>7.0071852200811895</v>
      </c>
      <c r="S118" s="21"/>
    </row>
    <row r="119" spans="3:19" ht="12.75" customHeight="1">
      <c r="D119" s="4" t="s">
        <v>336</v>
      </c>
      <c r="M119" s="12" t="s">
        <v>145</v>
      </c>
      <c r="N119" s="85">
        <v>0.2</v>
      </c>
      <c r="O119" s="12">
        <v>0.2</v>
      </c>
      <c r="P119" s="12" t="s">
        <v>317</v>
      </c>
      <c r="Q119">
        <f>N134</f>
        <v>0.13014195620189162</v>
      </c>
    </row>
    <row r="120" spans="3:19" ht="12.75" customHeight="1">
      <c r="D120" s="7" t="s">
        <v>259</v>
      </c>
      <c r="M120" s="12" t="s">
        <v>314</v>
      </c>
      <c r="N120" s="85">
        <v>1.5</v>
      </c>
      <c r="O120" s="12">
        <v>1.5</v>
      </c>
    </row>
    <row r="121" spans="3:19" ht="12.75" customHeight="1">
      <c r="C121" t="s">
        <v>386</v>
      </c>
      <c r="O121" s="12"/>
    </row>
    <row r="122" spans="3:19" ht="12.75" customHeight="1">
      <c r="D122" s="21" t="s">
        <v>340</v>
      </c>
      <c r="M122" s="12" t="s">
        <v>138</v>
      </c>
      <c r="N122" s="86">
        <v>100</v>
      </c>
      <c r="O122" s="12">
        <v>100</v>
      </c>
    </row>
    <row r="123" spans="3:19" ht="12.75" customHeight="1">
      <c r="D123" s="21" t="s">
        <v>303</v>
      </c>
      <c r="M123" s="12" t="s">
        <v>139</v>
      </c>
      <c r="N123" s="86">
        <v>-1</v>
      </c>
      <c r="O123" s="12">
        <v>-1</v>
      </c>
    </row>
    <row r="124" spans="3:19" ht="12.75" customHeight="1">
      <c r="D124" s="21" t="s">
        <v>537</v>
      </c>
      <c r="M124" s="12" t="s">
        <v>378</v>
      </c>
      <c r="N124">
        <f>N118-N119*N117</f>
        <v>0.5</v>
      </c>
      <c r="P124" s="12" t="s">
        <v>537</v>
      </c>
      <c r="Q124">
        <f>N119^2+1</f>
        <v>1.04</v>
      </c>
    </row>
    <row r="125" spans="3:19" ht="12.75" customHeight="1">
      <c r="D125" s="21" t="s">
        <v>539</v>
      </c>
      <c r="M125" s="12" t="s">
        <v>377</v>
      </c>
      <c r="N125">
        <f>1+N123+N119^2</f>
        <v>4.0000000000000008E-2</v>
      </c>
      <c r="P125" s="12" t="s">
        <v>539</v>
      </c>
      <c r="Q125">
        <f>Q119^2+1</f>
        <v>1.0169369287640551</v>
      </c>
      <c r="R125" s="12" t="s">
        <v>388</v>
      </c>
    </row>
    <row r="126" spans="3:19" ht="12.75" customHeight="1">
      <c r="D126" s="21" t="s">
        <v>542</v>
      </c>
      <c r="M126" s="12" t="s">
        <v>262</v>
      </c>
      <c r="N126">
        <f>N122-N119*N124</f>
        <v>99.9</v>
      </c>
      <c r="P126" s="12" t="s">
        <v>383</v>
      </c>
      <c r="Q126">
        <f>(N119*Q125-N120^2*Q124*Q119+N120*(N119-Q119)*SQRT(Q124*Q125))/(N120^2*Q124-Q125)</f>
        <v>5.0025025031293956E-3</v>
      </c>
      <c r="R126">
        <f>Q126-N131</f>
        <v>1.474514954580286E-17</v>
      </c>
    </row>
    <row r="127" spans="3:19" ht="12.75" customHeight="1">
      <c r="D127" s="21" t="s">
        <v>384</v>
      </c>
      <c r="M127" s="12" t="s">
        <v>153</v>
      </c>
      <c r="N127">
        <f>N125*N124^2/N126^2</f>
        <v>1.002003004005006E-6</v>
      </c>
    </row>
    <row r="128" spans="3:19" ht="12.75" customHeight="1">
      <c r="D128" s="47" t="s">
        <v>385</v>
      </c>
      <c r="M128" s="12" t="s">
        <v>187</v>
      </c>
      <c r="N128">
        <f>IF(N127^2&gt;0.000064,(1-SQRT(1-N127))*N126/N125,(1/2+N127/8+N127^2/16+5*N127^3/128+7*N127^4/256+21*N127^5/1024)*N124^2/N126)</f>
        <v>1.2512515646907864E-3</v>
      </c>
      <c r="P128" s="2" t="s">
        <v>187</v>
      </c>
      <c r="Q128" s="4">
        <f>(N119*N117-N118-Q119*Q117+Q118)/(N119-Q119)</f>
        <v>1.2512515646938257E-3</v>
      </c>
      <c r="R128">
        <f>Q128-N128</f>
        <v>3.039235529911366E-15</v>
      </c>
    </row>
    <row r="129" spans="3:18" ht="12.75" customHeight="1">
      <c r="M129" s="12" t="s">
        <v>379</v>
      </c>
      <c r="N129">
        <f>N119*N128+N124</f>
        <v>0.50025025031293813</v>
      </c>
      <c r="P129" s="2" t="s">
        <v>410</v>
      </c>
      <c r="Q129" s="4">
        <f>N119*(Q128-N117)+N118</f>
        <v>0.50025025031293868</v>
      </c>
      <c r="R129">
        <f>Q129-N129</f>
        <v>0</v>
      </c>
    </row>
    <row r="130" spans="3:18" ht="12.75" customHeight="1">
      <c r="C130" t="s">
        <v>534</v>
      </c>
      <c r="M130" s="12" t="s">
        <v>380</v>
      </c>
      <c r="N130">
        <f>N122*SQRT(1-(N123+1)*N129^2/N122^2)</f>
        <v>100</v>
      </c>
      <c r="P130" s="12" t="s">
        <v>138</v>
      </c>
      <c r="Q130" s="21">
        <f>Q129*(Q129/Q128-1/Q126)</f>
        <v>99.999999999514799</v>
      </c>
      <c r="R130">
        <f>Q130-N122</f>
        <v>-4.8520121254114201E-10</v>
      </c>
    </row>
    <row r="131" spans="3:18" ht="12.75" customHeight="1">
      <c r="J131" s="21"/>
      <c r="M131" s="12" t="s">
        <v>381</v>
      </c>
      <c r="N131" s="48">
        <f>N129/N130</f>
        <v>5.0025025031293809E-3</v>
      </c>
      <c r="P131" s="12" t="s">
        <v>139</v>
      </c>
      <c r="Q131" s="21">
        <f>Q130^2/Q129^2-1/Q126^2-1</f>
        <v>-1.0000003876339179</v>
      </c>
      <c r="R131">
        <f>Q131-N123</f>
        <v>-3.876339178532362E-7</v>
      </c>
    </row>
    <row r="132" spans="3:18" ht="12.75" customHeight="1">
      <c r="J132" s="21"/>
      <c r="M132" s="12" t="s">
        <v>315</v>
      </c>
      <c r="N132">
        <f>(N119+N131)/(1-N119*N131)</f>
        <v>0.20520781302279104</v>
      </c>
      <c r="P132" s="16"/>
    </row>
    <row r="133" spans="3:18" ht="12.75" customHeight="1">
      <c r="M133" s="12" t="s">
        <v>316</v>
      </c>
      <c r="N133">
        <f>N132/SQRT(N120^2+(N120^2-1)*N132^2)</f>
        <v>0.13523249985799779</v>
      </c>
    </row>
    <row r="134" spans="3:18" ht="12.75" customHeight="1">
      <c r="C134" s="44" t="s">
        <v>1830</v>
      </c>
      <c r="M134" s="12" t="s">
        <v>317</v>
      </c>
      <c r="N134">
        <f>(N133-N131)/(1+N133*N131)</f>
        <v>0.13014195620189162</v>
      </c>
    </row>
    <row r="135" spans="3:18" ht="12.75" customHeight="1">
      <c r="C135" s="7" t="s">
        <v>1829</v>
      </c>
      <c r="F135" s="4"/>
      <c r="M135" s="12" t="s">
        <v>189</v>
      </c>
      <c r="N135" s="85">
        <v>50</v>
      </c>
      <c r="O135" s="12">
        <v>50</v>
      </c>
    </row>
    <row r="136" spans="3:18" ht="12.75" customHeight="1">
      <c r="F136" s="4"/>
      <c r="M136" s="16" t="s">
        <v>382</v>
      </c>
      <c r="N136">
        <f>N129-N134*(N128-N135)</f>
        <v>7.0071852200811895</v>
      </c>
    </row>
    <row r="137" spans="3:18" ht="12.75" customHeight="1">
      <c r="C137" t="s">
        <v>390</v>
      </c>
      <c r="F137" s="4"/>
    </row>
    <row r="138" spans="3:18" ht="12.75" customHeight="1">
      <c r="D138" s="4" t="s">
        <v>337</v>
      </c>
      <c r="F138" s="4"/>
    </row>
    <row r="139" spans="3:18" ht="12.75" customHeight="1">
      <c r="D139" s="4" t="s">
        <v>336</v>
      </c>
      <c r="F139" s="4"/>
    </row>
    <row r="140" spans="3:18" ht="12.75" customHeight="1">
      <c r="D140" s="7" t="s">
        <v>259</v>
      </c>
      <c r="F140" s="4"/>
      <c r="L140" t="s">
        <v>1825</v>
      </c>
      <c r="M140" s="16"/>
      <c r="N140" s="12" t="s">
        <v>164</v>
      </c>
      <c r="O140" s="12" t="s">
        <v>263</v>
      </c>
      <c r="Q140" s="12" t="s">
        <v>318</v>
      </c>
    </row>
    <row r="141" spans="3:18" ht="12.75" customHeight="1">
      <c r="C141" t="s">
        <v>392</v>
      </c>
      <c r="F141" s="4"/>
      <c r="M141" s="12" t="s">
        <v>188</v>
      </c>
      <c r="N141" s="85">
        <v>-20</v>
      </c>
      <c r="O141" s="12">
        <v>-20</v>
      </c>
      <c r="P141" s="12" t="s">
        <v>189</v>
      </c>
      <c r="Q141">
        <f>N159</f>
        <v>-25</v>
      </c>
    </row>
    <row r="142" spans="3:18" ht="12.75" customHeight="1">
      <c r="D142" t="s">
        <v>393</v>
      </c>
      <c r="F142" s="4"/>
      <c r="M142" s="12" t="s">
        <v>190</v>
      </c>
      <c r="N142" s="85">
        <v>1</v>
      </c>
      <c r="O142" s="12">
        <v>1</v>
      </c>
      <c r="P142" s="12" t="s">
        <v>191</v>
      </c>
      <c r="Q142">
        <f>N160</f>
        <v>4.9414270203123589</v>
      </c>
    </row>
    <row r="143" spans="3:18" ht="12.75" customHeight="1">
      <c r="D143" t="s">
        <v>391</v>
      </c>
      <c r="F143" s="4"/>
      <c r="M143" s="12" t="s">
        <v>145</v>
      </c>
      <c r="N143" s="85">
        <v>0.2</v>
      </c>
      <c r="O143" s="12">
        <v>0.2</v>
      </c>
      <c r="P143" s="12" t="s">
        <v>317</v>
      </c>
      <c r="Q143">
        <f>N158</f>
        <v>3.8382433999486777E-4</v>
      </c>
    </row>
    <row r="144" spans="3:18" ht="12.75" customHeight="1">
      <c r="D144" t="s">
        <v>352</v>
      </c>
      <c r="F144" s="4"/>
      <c r="M144" s="12" t="s">
        <v>314</v>
      </c>
      <c r="N144" s="46">
        <v>-1</v>
      </c>
      <c r="O144" s="12">
        <v>-1</v>
      </c>
    </row>
    <row r="145" spans="3:19" ht="12.75" customHeight="1">
      <c r="C145" t="s">
        <v>398</v>
      </c>
      <c r="F145" s="4"/>
      <c r="O145" s="12"/>
      <c r="S145" s="4"/>
    </row>
    <row r="146" spans="3:19" ht="12.75" customHeight="1">
      <c r="D146" t="s">
        <v>394</v>
      </c>
      <c r="F146" s="4"/>
      <c r="M146" s="12" t="s">
        <v>138</v>
      </c>
      <c r="N146" s="86">
        <v>-50</v>
      </c>
      <c r="O146" s="12">
        <v>-50</v>
      </c>
    </row>
    <row r="147" spans="3:19" ht="12.75" customHeight="1">
      <c r="D147" t="s">
        <v>395</v>
      </c>
      <c r="F147" s="4"/>
      <c r="M147" s="12" t="s">
        <v>139</v>
      </c>
      <c r="N147" s="86">
        <v>-0.6</v>
      </c>
      <c r="O147" s="12">
        <v>-0.6</v>
      </c>
    </row>
    <row r="148" spans="3:19" ht="12.75" customHeight="1">
      <c r="D148" t="s">
        <v>399</v>
      </c>
      <c r="F148" s="4"/>
      <c r="M148" s="12" t="s">
        <v>378</v>
      </c>
      <c r="N148">
        <f>N142-N143*N141</f>
        <v>5</v>
      </c>
      <c r="P148" s="12" t="s">
        <v>537</v>
      </c>
      <c r="Q148">
        <f>N143^2+1</f>
        <v>1.04</v>
      </c>
    </row>
    <row r="149" spans="3:19" ht="12.75" customHeight="1">
      <c r="D149" t="s">
        <v>400</v>
      </c>
      <c r="F149" s="4"/>
      <c r="M149" s="12" t="s">
        <v>377</v>
      </c>
      <c r="N149">
        <f>1+N147+N143^2</f>
        <v>0.44000000000000006</v>
      </c>
      <c r="P149" s="12" t="s">
        <v>539</v>
      </c>
      <c r="Q149">
        <f>Q143^2+1</f>
        <v>1.000000147321124</v>
      </c>
      <c r="R149" s="12" t="s">
        <v>388</v>
      </c>
    </row>
    <row r="150" spans="3:19" ht="12.75" customHeight="1">
      <c r="D150" t="s">
        <v>401</v>
      </c>
      <c r="F150" s="4"/>
      <c r="M150" s="12" t="s">
        <v>262</v>
      </c>
      <c r="N150">
        <f>N146-N143*N148</f>
        <v>-51</v>
      </c>
      <c r="P150" s="12" t="s">
        <v>383</v>
      </c>
      <c r="Q150">
        <f>(1-N143*Q143-SQRT(Q148*Q149))/(N143+Q143)</f>
        <v>-9.9213311111128785E-2</v>
      </c>
      <c r="R150">
        <f>Q150-N155</f>
        <v>3.6082248300317588E-16</v>
      </c>
    </row>
    <row r="151" spans="3:19" ht="12.75" customHeight="1">
      <c r="D151" t="s">
        <v>396</v>
      </c>
      <c r="F151" s="4"/>
      <c r="M151" s="12" t="s">
        <v>153</v>
      </c>
      <c r="N151">
        <f>N149*N148^2/N150^2</f>
        <v>4.2291426374471367E-3</v>
      </c>
    </row>
    <row r="152" spans="3:19" ht="12.75" customHeight="1">
      <c r="D152" s="21" t="s">
        <v>397</v>
      </c>
      <c r="F152" s="4"/>
      <c r="M152" s="12" t="s">
        <v>187</v>
      </c>
      <c r="N152">
        <f>IF(N151^2&gt;0.000064,(1-SQRT(1-N151))*N150/N149,(1/2+N151/8+N151^2/16+5*N151^3/128+7*N151^4/256+21*N151^5/1024)*N148^2/N150)</f>
        <v>-0.24535772727752259</v>
      </c>
      <c r="P152" s="2" t="s">
        <v>187</v>
      </c>
      <c r="Q152" s="4">
        <f>(N143*N141-N142-Q143*Q141+Q142)/(N143-Q143)</f>
        <v>-0.24535772727752084</v>
      </c>
      <c r="R152">
        <f>Q152-N152</f>
        <v>1.7486012637846216E-15</v>
      </c>
    </row>
    <row r="153" spans="3:19" ht="12.75" customHeight="1">
      <c r="D153" t="s">
        <v>402</v>
      </c>
      <c r="F153" s="4"/>
      <c r="M153" s="12" t="s">
        <v>379</v>
      </c>
      <c r="N153">
        <f>N143*N152+N148</f>
        <v>4.9509284545444956</v>
      </c>
      <c r="P153" s="1" t="s">
        <v>303</v>
      </c>
      <c r="Q153" s="4">
        <f>N143*(Q152-N141)+N142</f>
        <v>4.9509284545444956</v>
      </c>
      <c r="R153">
        <f>Q153-N153</f>
        <v>0</v>
      </c>
    </row>
    <row r="154" spans="3:19" ht="12.75" customHeight="1">
      <c r="D154" t="s">
        <v>404</v>
      </c>
      <c r="F154" s="4"/>
      <c r="M154" s="12" t="s">
        <v>380</v>
      </c>
      <c r="N154">
        <f>N146*SQRT(1-(N147+1)*N153^2/N146^2)</f>
        <v>-49.901856909088991</v>
      </c>
      <c r="P154" s="16" t="s">
        <v>374</v>
      </c>
      <c r="Q154" s="21">
        <f>Q153*(Q153/Q152-1/Q150)</f>
        <v>-50.000000000000547</v>
      </c>
      <c r="R154">
        <f>Q154-N146</f>
        <v>-5.4711790653527714E-13</v>
      </c>
    </row>
    <row r="155" spans="3:19" ht="12.75" customHeight="1">
      <c r="D155" t="s">
        <v>405</v>
      </c>
      <c r="F155" s="4"/>
      <c r="M155" s="12" t="s">
        <v>381</v>
      </c>
      <c r="N155" s="48">
        <f>N153/N154</f>
        <v>-9.9213311111129146E-2</v>
      </c>
      <c r="P155" s="16" t="s">
        <v>385</v>
      </c>
      <c r="Q155" s="21">
        <f>Q154^2/Q153^2-1/Q150^2-1</f>
        <v>-0.59999999999850218</v>
      </c>
      <c r="R155">
        <f>Q155-N147</f>
        <v>1.4978018825217987E-12</v>
      </c>
    </row>
    <row r="156" spans="3:19" ht="12.75" customHeight="1">
      <c r="D156" t="s">
        <v>406</v>
      </c>
      <c r="F156" s="4"/>
      <c r="M156" s="12" t="s">
        <v>315</v>
      </c>
      <c r="N156">
        <f>(N143+N155)/(1-N143*N155)</f>
        <v>9.8825723439788044E-2</v>
      </c>
      <c r="P156" s="16"/>
    </row>
    <row r="157" spans="3:19" ht="12.75" customHeight="1">
      <c r="D157" t="s">
        <v>407</v>
      </c>
      <c r="F157" s="4"/>
      <c r="M157" s="12" t="s">
        <v>391</v>
      </c>
      <c r="N157">
        <f>-N156</f>
        <v>-9.8825723439788044E-2</v>
      </c>
    </row>
    <row r="158" spans="3:19" ht="12.75" customHeight="1">
      <c r="D158" t="s">
        <v>408</v>
      </c>
      <c r="F158" s="4"/>
      <c r="M158" s="12" t="s">
        <v>317</v>
      </c>
      <c r="N158">
        <f>(N157-N155)/(1+N157*N155)</f>
        <v>3.8382433999486777E-4</v>
      </c>
    </row>
    <row r="159" spans="3:19" ht="12.75" customHeight="1">
      <c r="C159" s="41" t="s">
        <v>1832</v>
      </c>
      <c r="F159" s="4"/>
      <c r="M159" s="12" t="s">
        <v>189</v>
      </c>
      <c r="N159" s="85">
        <v>-25</v>
      </c>
      <c r="O159" s="12">
        <v>-25</v>
      </c>
    </row>
    <row r="160" spans="3:19" ht="12.75" customHeight="1">
      <c r="D160" t="s">
        <v>540</v>
      </c>
      <c r="F160" s="4"/>
      <c r="M160" s="16" t="s">
        <v>382</v>
      </c>
      <c r="N160">
        <f>N153-N158*(N152-N159)</f>
        <v>4.9414270203123589</v>
      </c>
    </row>
    <row r="161" spans="3:16" ht="12.75" customHeight="1">
      <c r="C161" t="s">
        <v>409</v>
      </c>
      <c r="F161" s="4"/>
      <c r="M161" t="s">
        <v>423</v>
      </c>
      <c r="N161">
        <f>N143/N158</f>
        <v>521.0716965022965</v>
      </c>
    </row>
    <row r="162" spans="3:16" ht="12.75" customHeight="1">
      <c r="D162" s="21" t="s">
        <v>541</v>
      </c>
      <c r="F162" s="4"/>
    </row>
    <row r="163" spans="3:16" ht="12.75" customHeight="1">
      <c r="F163" s="4"/>
    </row>
    <row r="164" spans="3:16" ht="12.75" customHeight="1">
      <c r="C164" t="s">
        <v>403</v>
      </c>
      <c r="D164" s="4"/>
      <c r="F164" s="4"/>
      <c r="L164" t="s">
        <v>1819</v>
      </c>
      <c r="M164" s="4"/>
    </row>
    <row r="165" spans="3:16" ht="12.75" customHeight="1">
      <c r="D165" s="21" t="s">
        <v>340</v>
      </c>
      <c r="F165" s="4"/>
      <c r="L165" s="7" t="s">
        <v>542</v>
      </c>
      <c r="M165" s="4"/>
    </row>
    <row r="166" spans="3:16" ht="12.75" customHeight="1">
      <c r="D166" s="21" t="s">
        <v>419</v>
      </c>
      <c r="F166" s="4"/>
      <c r="L166" s="7" t="s">
        <v>543</v>
      </c>
      <c r="M166" s="4"/>
    </row>
    <row r="167" spans="3:16" ht="12.75" customHeight="1">
      <c r="D167" s="21" t="s">
        <v>537</v>
      </c>
      <c r="F167" s="4"/>
      <c r="L167" s="7" t="s">
        <v>544</v>
      </c>
      <c r="M167" s="4"/>
    </row>
    <row r="168" spans="3:16" ht="12.75" customHeight="1">
      <c r="D168" s="21" t="s">
        <v>539</v>
      </c>
      <c r="F168" s="4"/>
      <c r="L168" s="7" t="s">
        <v>545</v>
      </c>
      <c r="M168" s="4"/>
      <c r="P168" s="21"/>
    </row>
    <row r="169" spans="3:16" ht="12.75" customHeight="1">
      <c r="D169" s="21" t="s">
        <v>541</v>
      </c>
      <c r="F169" s="4"/>
      <c r="L169" s="7" t="s">
        <v>546</v>
      </c>
      <c r="M169" s="4"/>
    </row>
    <row r="170" spans="3:16" ht="12.75" customHeight="1">
      <c r="D170" s="21" t="s">
        <v>384</v>
      </c>
      <c r="F170" s="4"/>
      <c r="L170" s="7" t="s">
        <v>547</v>
      </c>
      <c r="P170" s="4"/>
    </row>
    <row r="171" spans="3:16" ht="12.75" customHeight="1">
      <c r="D171" s="47" t="s">
        <v>385</v>
      </c>
      <c r="F171" s="4"/>
      <c r="L171" s="7" t="s">
        <v>548</v>
      </c>
      <c r="P171" s="4"/>
    </row>
    <row r="172" spans="3:16" ht="12.75" customHeight="1">
      <c r="D172" s="47"/>
      <c r="F172" s="4"/>
      <c r="L172" t="s">
        <v>541</v>
      </c>
      <c r="P172" s="4"/>
    </row>
    <row r="173" spans="3:16" ht="12.75" customHeight="1">
      <c r="C173" t="s">
        <v>725</v>
      </c>
      <c r="P173" s="4"/>
    </row>
    <row r="174" spans="3:16" ht="12.75" customHeight="1">
      <c r="C174" t="s">
        <v>724</v>
      </c>
      <c r="P174" s="4"/>
    </row>
    <row r="175" spans="3:16" ht="12.75" customHeight="1">
      <c r="P175" s="4"/>
    </row>
    <row r="176" spans="3:16" ht="12.75" customHeight="1">
      <c r="G176" s="4"/>
      <c r="H176" s="4"/>
      <c r="I176" s="4"/>
    </row>
    <row r="177" spans="3:6" ht="12.75" customHeight="1">
      <c r="C177" s="9" t="s">
        <v>1815</v>
      </c>
      <c r="D177" s="47"/>
      <c r="F177" s="4"/>
    </row>
    <row r="178" spans="3:6" ht="12.75" customHeight="1">
      <c r="D178" s="47"/>
      <c r="F178" s="4"/>
    </row>
    <row r="179" spans="3:6" ht="12.75" customHeight="1">
      <c r="C179" s="4" t="s">
        <v>1954</v>
      </c>
      <c r="D179" s="47"/>
      <c r="F179" s="4"/>
    </row>
    <row r="180" spans="3:6" ht="12.75" customHeight="1">
      <c r="C180" t="s">
        <v>1916</v>
      </c>
      <c r="D180" s="47"/>
      <c r="F180" s="4"/>
    </row>
    <row r="181" spans="3:6" ht="12.75" customHeight="1">
      <c r="C181" t="s">
        <v>1917</v>
      </c>
      <c r="D181" s="47"/>
      <c r="F181" s="4"/>
    </row>
    <row r="182" spans="3:6" ht="12.75" customHeight="1">
      <c r="D182" s="47"/>
      <c r="F182" s="4"/>
    </row>
    <row r="183" spans="3:6" ht="12.75" customHeight="1">
      <c r="C183" s="9" t="s">
        <v>1821</v>
      </c>
    </row>
    <row r="185" spans="3:6" ht="12.75" customHeight="1">
      <c r="C185" s="7" t="s">
        <v>734</v>
      </c>
    </row>
    <row r="186" spans="3:6" ht="12.75" customHeight="1">
      <c r="C186" t="s">
        <v>735</v>
      </c>
      <c r="F186" s="4"/>
    </row>
    <row r="187" spans="3:6" ht="12.75" customHeight="1">
      <c r="D187" s="4" t="s">
        <v>15</v>
      </c>
    </row>
    <row r="188" spans="3:6" ht="12.75" customHeight="1">
      <c r="C188" s="38"/>
      <c r="D188" s="4" t="s">
        <v>426</v>
      </c>
    </row>
    <row r="189" spans="3:6" ht="12.75" customHeight="1">
      <c r="D189" s="4" t="s">
        <v>427</v>
      </c>
    </row>
    <row r="190" spans="3:6" ht="12.75" customHeight="1">
      <c r="D190" s="4" t="s">
        <v>428</v>
      </c>
    </row>
    <row r="191" spans="3:6" ht="12.75" customHeight="1">
      <c r="D191" s="4" t="s">
        <v>429</v>
      </c>
    </row>
    <row r="192" spans="3:6" ht="12.75" customHeight="1">
      <c r="D192" s="4" t="s">
        <v>430</v>
      </c>
    </row>
    <row r="193" spans="3:4" ht="12.75" customHeight="1">
      <c r="D193" s="4" t="s">
        <v>431</v>
      </c>
    </row>
    <row r="194" spans="3:4" ht="12.75" customHeight="1">
      <c r="D194" s="4" t="s">
        <v>437</v>
      </c>
    </row>
    <row r="195" spans="3:4" ht="12.75" customHeight="1">
      <c r="C195" t="s">
        <v>464</v>
      </c>
    </row>
    <row r="196" spans="3:4" ht="12.75" customHeight="1">
      <c r="D196" s="4" t="s">
        <v>438</v>
      </c>
    </row>
    <row r="197" spans="3:4" ht="12.75" customHeight="1">
      <c r="D197" s="21" t="s">
        <v>524</v>
      </c>
    </row>
    <row r="198" spans="3:4" ht="12.75" customHeight="1">
      <c r="C198" t="s">
        <v>733</v>
      </c>
    </row>
    <row r="199" spans="3:4" ht="12.75" customHeight="1">
      <c r="D199" s="4" t="s">
        <v>434</v>
      </c>
    </row>
    <row r="200" spans="3:4" ht="12.75" customHeight="1">
      <c r="D200" s="4" t="s">
        <v>442</v>
      </c>
    </row>
    <row r="201" spans="3:4" ht="12.75" customHeight="1">
      <c r="D201" s="4" t="s">
        <v>443</v>
      </c>
    </row>
    <row r="202" spans="3:4" ht="12.75" customHeight="1">
      <c r="D202" s="4" t="s">
        <v>444</v>
      </c>
    </row>
    <row r="203" spans="3:4" ht="12.75" customHeight="1">
      <c r="D203" s="4" t="s">
        <v>445</v>
      </c>
    </row>
    <row r="204" spans="3:4" ht="12.75" customHeight="1">
      <c r="D204" s="4" t="s">
        <v>466</v>
      </c>
    </row>
    <row r="205" spans="3:4" ht="12.75" customHeight="1">
      <c r="C205" s="41" t="s">
        <v>521</v>
      </c>
    </row>
    <row r="206" spans="3:4" ht="12.75" customHeight="1">
      <c r="D206" s="21" t="s">
        <v>460</v>
      </c>
    </row>
    <row r="207" spans="3:4" ht="12.75" customHeight="1">
      <c r="C207" s="41" t="s">
        <v>732</v>
      </c>
    </row>
    <row r="208" spans="3:4" ht="12.75" customHeight="1">
      <c r="D208" s="21" t="s">
        <v>577</v>
      </c>
    </row>
    <row r="209" spans="3:9" ht="12.75" customHeight="1">
      <c r="D209" s="21" t="s">
        <v>723</v>
      </c>
    </row>
    <row r="210" spans="3:9" ht="12.75" customHeight="1">
      <c r="D210" s="47"/>
      <c r="F210" s="4"/>
    </row>
    <row r="211" spans="3:9" ht="12.75" customHeight="1">
      <c r="C211" s="4"/>
      <c r="D211" s="47"/>
      <c r="F211" s="4"/>
    </row>
    <row r="212" spans="3:9" ht="12.75" customHeight="1">
      <c r="C212" s="9" t="s">
        <v>1822</v>
      </c>
      <c r="D212" s="47"/>
      <c r="F212" s="4"/>
    </row>
    <row r="213" spans="3:9" ht="12.75" customHeight="1">
      <c r="C213" s="9"/>
      <c r="D213" s="47"/>
      <c r="F213" s="4"/>
    </row>
    <row r="214" spans="3:9" ht="12.75" customHeight="1">
      <c r="C214" s="4" t="s">
        <v>810</v>
      </c>
      <c r="F214" s="4"/>
    </row>
    <row r="215" spans="3:9" ht="12.75" customHeight="1">
      <c r="C215" t="s">
        <v>1797</v>
      </c>
      <c r="F215" s="4"/>
    </row>
    <row r="216" spans="3:9" ht="12.75" customHeight="1">
      <c r="D216" s="7" t="s">
        <v>514</v>
      </c>
      <c r="F216" s="4"/>
    </row>
    <row r="217" spans="3:9" ht="12.75" customHeight="1">
      <c r="D217" s="7" t="s">
        <v>515</v>
      </c>
      <c r="F217" s="4"/>
    </row>
    <row r="218" spans="3:9" ht="12.75" customHeight="1">
      <c r="C218" t="s">
        <v>1918</v>
      </c>
      <c r="D218" s="45"/>
    </row>
    <row r="219" spans="3:9" ht="12.75" customHeight="1">
      <c r="D219" t="s">
        <v>412</v>
      </c>
    </row>
    <row r="220" spans="3:9" ht="12.75" customHeight="1">
      <c r="D220" t="s">
        <v>420</v>
      </c>
    </row>
    <row r="221" spans="3:9" ht="12.75" customHeight="1">
      <c r="D221" t="s">
        <v>411</v>
      </c>
    </row>
    <row r="222" spans="3:9" ht="12.75" customHeight="1">
      <c r="D222" t="s">
        <v>413</v>
      </c>
    </row>
    <row r="223" spans="3:9" ht="12.75" customHeight="1">
      <c r="D223" t="s">
        <v>414</v>
      </c>
    </row>
    <row r="224" spans="3:9" ht="12.75" customHeight="1">
      <c r="D224" t="s">
        <v>415</v>
      </c>
      <c r="I224" s="38"/>
    </row>
    <row r="225" spans="3:13" ht="12.75" customHeight="1">
      <c r="D225" t="s">
        <v>422</v>
      </c>
      <c r="I225" s="38"/>
    </row>
    <row r="226" spans="3:13" ht="12.75" customHeight="1">
      <c r="D226" t="s">
        <v>421</v>
      </c>
    </row>
    <row r="227" spans="3:13" ht="12.75" customHeight="1">
      <c r="D227" s="4" t="s">
        <v>416</v>
      </c>
    </row>
    <row r="228" spans="3:13" ht="12.75" customHeight="1">
      <c r="D228" s="4" t="s">
        <v>417</v>
      </c>
    </row>
    <row r="229" spans="3:13" ht="12.75" customHeight="1">
      <c r="D229" s="4" t="s">
        <v>418</v>
      </c>
    </row>
    <row r="230" spans="3:13" ht="12.75" customHeight="1">
      <c r="D230" t="s">
        <v>432</v>
      </c>
      <c r="H230" s="25" t="s">
        <v>731</v>
      </c>
    </row>
    <row r="231" spans="3:13" ht="12.75" customHeight="1">
      <c r="D231" s="21" t="s">
        <v>425</v>
      </c>
      <c r="H231" s="25" t="s">
        <v>529</v>
      </c>
    </row>
    <row r="232" spans="3:13" ht="12.75" customHeight="1">
      <c r="D232" t="s">
        <v>817</v>
      </c>
      <c r="H232" s="25" t="s">
        <v>516</v>
      </c>
    </row>
    <row r="233" spans="3:13" ht="12.75" customHeight="1">
      <c r="D233" t="s">
        <v>818</v>
      </c>
      <c r="H233" s="25" t="s">
        <v>517</v>
      </c>
    </row>
    <row r="234" spans="3:13" ht="12.75" customHeight="1">
      <c r="D234" t="s">
        <v>819</v>
      </c>
      <c r="H234" s="25" t="s">
        <v>518</v>
      </c>
    </row>
    <row r="235" spans="3:13" ht="12.75" customHeight="1">
      <c r="D235" t="s">
        <v>820</v>
      </c>
      <c r="H235" s="25" t="s">
        <v>519</v>
      </c>
    </row>
    <row r="236" spans="3:13" ht="12.75" customHeight="1">
      <c r="I236" s="38"/>
    </row>
    <row r="237" spans="3:13" ht="12.75" customHeight="1">
      <c r="C237" t="s">
        <v>564</v>
      </c>
      <c r="I237" s="38"/>
      <c r="M237" t="s">
        <v>1834</v>
      </c>
    </row>
    <row r="238" spans="3:13" ht="12.75" customHeight="1">
      <c r="C238" t="s">
        <v>740</v>
      </c>
      <c r="H238" s="21"/>
    </row>
    <row r="239" spans="3:13" ht="12.75" customHeight="1">
      <c r="H239" s="21"/>
    </row>
    <row r="240" spans="3:13" ht="12.75" customHeight="1">
      <c r="C240" t="s">
        <v>433</v>
      </c>
      <c r="H240" s="21"/>
    </row>
    <row r="241" spans="3:24" ht="12.75" customHeight="1">
      <c r="D241" t="s">
        <v>435</v>
      </c>
      <c r="L241" s="4"/>
    </row>
    <row r="242" spans="3:24" ht="12.75" customHeight="1">
      <c r="D242" t="s">
        <v>441</v>
      </c>
      <c r="F242" s="4"/>
      <c r="L242" s="21"/>
    </row>
    <row r="243" spans="3:24" ht="12.75" customHeight="1">
      <c r="C243" s="41" t="s">
        <v>463</v>
      </c>
      <c r="F243" s="4"/>
    </row>
    <row r="244" spans="3:24" ht="12.75" customHeight="1">
      <c r="C244" s="41" t="s">
        <v>520</v>
      </c>
      <c r="F244" s="4"/>
      <c r="I244" s="4"/>
      <c r="M244" s="7"/>
      <c r="N244" s="43"/>
    </row>
    <row r="245" spans="3:24" ht="12.75" customHeight="1">
      <c r="C245" s="41"/>
      <c r="D245" t="s">
        <v>446</v>
      </c>
      <c r="F245" s="4"/>
      <c r="M245" s="7"/>
      <c r="N245" s="43"/>
    </row>
    <row r="246" spans="3:24" ht="12.75" customHeight="1">
      <c r="D246" t="s">
        <v>447</v>
      </c>
      <c r="F246" s="4"/>
      <c r="I246" s="4"/>
      <c r="M246" s="7"/>
      <c r="N246" s="43"/>
    </row>
    <row r="247" spans="3:24" ht="12.75" customHeight="1">
      <c r="C247" t="s">
        <v>741</v>
      </c>
      <c r="I247" s="4"/>
      <c r="M247" s="7"/>
      <c r="N247" s="43"/>
      <c r="P247" s="4"/>
    </row>
    <row r="248" spans="3:24" ht="12.75" customHeight="1">
      <c r="D248" s="4" t="s">
        <v>448</v>
      </c>
      <c r="M248" s="7"/>
      <c r="N248" s="43"/>
    </row>
    <row r="249" spans="3:24" ht="12.75" customHeight="1">
      <c r="D249" s="4" t="s">
        <v>449</v>
      </c>
      <c r="P249" s="21"/>
    </row>
    <row r="250" spans="3:24" ht="12.75" customHeight="1">
      <c r="C250" t="s">
        <v>530</v>
      </c>
      <c r="D250" s="4"/>
      <c r="I250" s="21"/>
      <c r="P250" s="21"/>
    </row>
    <row r="251" spans="3:24" ht="12.75" customHeight="1">
      <c r="D251" s="4" t="s">
        <v>465</v>
      </c>
      <c r="P251" s="21"/>
      <c r="Q251" s="7"/>
    </row>
    <row r="252" spans="3:24" ht="12.75" customHeight="1">
      <c r="C252" t="s">
        <v>436</v>
      </c>
      <c r="D252" s="4"/>
    </row>
    <row r="253" spans="3:24" ht="12.75" customHeight="1">
      <c r="D253" s="4" t="s">
        <v>450</v>
      </c>
    </row>
    <row r="254" spans="3:24" ht="12.75" customHeight="1">
      <c r="C254" t="s">
        <v>525</v>
      </c>
      <c r="D254" s="4"/>
      <c r="X254" s="4"/>
    </row>
    <row r="255" spans="3:24" ht="12.75" customHeight="1">
      <c r="D255" s="4" t="s">
        <v>451</v>
      </c>
      <c r="X255" s="4"/>
    </row>
    <row r="256" spans="3:24" ht="12.75" customHeight="1">
      <c r="C256" t="s">
        <v>526</v>
      </c>
      <c r="D256" s="4"/>
      <c r="X256" s="4"/>
    </row>
    <row r="257" spans="3:24" ht="12.75" customHeight="1">
      <c r="D257" s="4" t="s">
        <v>451</v>
      </c>
      <c r="P257" s="21"/>
      <c r="X257" s="4"/>
    </row>
    <row r="258" spans="3:24" ht="12.75" customHeight="1">
      <c r="C258" t="s">
        <v>527</v>
      </c>
      <c r="D258" s="4"/>
      <c r="P258" s="21"/>
      <c r="X258" s="4"/>
    </row>
    <row r="259" spans="3:24" ht="12.75" customHeight="1">
      <c r="D259" s="4" t="s">
        <v>452</v>
      </c>
      <c r="I259" s="4"/>
      <c r="J259" s="4"/>
      <c r="K259" s="4"/>
      <c r="L259" s="4"/>
      <c r="M259" s="4"/>
      <c r="P259" s="21"/>
      <c r="X259" s="4"/>
    </row>
    <row r="260" spans="3:24" ht="12.75" customHeight="1">
      <c r="D260" s="4" t="s">
        <v>453</v>
      </c>
      <c r="I260" s="4"/>
      <c r="J260" s="4"/>
      <c r="K260" s="4"/>
      <c r="L260" s="4"/>
      <c r="M260" s="4"/>
      <c r="P260" s="21"/>
      <c r="X260" s="4"/>
    </row>
    <row r="261" spans="3:24" ht="12.75" customHeight="1">
      <c r="D261" s="4" t="s">
        <v>456</v>
      </c>
      <c r="I261" s="4"/>
      <c r="J261" s="4"/>
      <c r="K261" s="4"/>
      <c r="L261" s="4"/>
      <c r="M261" s="4"/>
      <c r="P261" s="21"/>
      <c r="X261" s="4"/>
    </row>
    <row r="262" spans="3:24" ht="12.75" customHeight="1">
      <c r="D262" t="s">
        <v>454</v>
      </c>
      <c r="I262" s="4"/>
      <c r="J262" s="4"/>
      <c r="K262" s="4"/>
      <c r="L262" s="4"/>
      <c r="M262" s="4"/>
      <c r="X262" s="4"/>
    </row>
    <row r="263" spans="3:24" ht="12.75" customHeight="1">
      <c r="D263" t="s">
        <v>455</v>
      </c>
      <c r="I263" s="4"/>
      <c r="J263" s="4"/>
      <c r="K263" s="4"/>
      <c r="L263" s="4"/>
      <c r="M263" s="4"/>
      <c r="P263" s="4"/>
      <c r="X263" s="4"/>
    </row>
    <row r="264" spans="3:24" ht="12.75" customHeight="1">
      <c r="I264" s="4"/>
      <c r="J264" s="4"/>
      <c r="K264" s="4"/>
      <c r="L264" s="4"/>
      <c r="M264" s="4"/>
      <c r="P264" s="4"/>
      <c r="X264" s="4"/>
    </row>
    <row r="265" spans="3:24" ht="12.75" customHeight="1">
      <c r="C265" t="s">
        <v>742</v>
      </c>
      <c r="D265" s="4"/>
      <c r="I265" s="4"/>
      <c r="J265" s="4"/>
      <c r="K265" s="4"/>
      <c r="L265" s="4"/>
      <c r="M265" s="4"/>
      <c r="P265" s="4"/>
      <c r="X265" s="4"/>
    </row>
    <row r="266" spans="3:24" ht="12.75" customHeight="1">
      <c r="D266" s="4" t="s">
        <v>424</v>
      </c>
      <c r="I266" s="4"/>
      <c r="J266" s="4"/>
      <c r="K266" s="4"/>
      <c r="L266" s="4"/>
      <c r="M266" s="4"/>
      <c r="P266" s="4"/>
      <c r="X266" s="4"/>
    </row>
    <row r="267" spans="3:24" ht="12.75" customHeight="1">
      <c r="D267" s="4" t="s">
        <v>439</v>
      </c>
      <c r="I267" s="4"/>
      <c r="J267" s="4"/>
      <c r="K267" s="4"/>
      <c r="L267" s="4"/>
      <c r="M267" s="4"/>
      <c r="P267" s="4"/>
      <c r="X267" s="4"/>
    </row>
    <row r="268" spans="3:24" ht="12.75" customHeight="1">
      <c r="D268" s="4" t="s">
        <v>440</v>
      </c>
      <c r="I268" s="4"/>
      <c r="J268" s="4"/>
      <c r="K268" s="4"/>
      <c r="L268" s="4"/>
      <c r="M268" s="4"/>
      <c r="P268" s="4"/>
      <c r="X268" s="4"/>
    </row>
    <row r="269" spans="3:24" ht="12.75" customHeight="1">
      <c r="D269" s="4" t="s">
        <v>457</v>
      </c>
      <c r="I269" s="4"/>
      <c r="J269" s="4"/>
      <c r="K269" s="4"/>
      <c r="L269" s="4"/>
      <c r="M269" s="4"/>
      <c r="P269" s="4"/>
      <c r="X269" s="4"/>
    </row>
    <row r="270" spans="3:24" ht="12.75" customHeight="1">
      <c r="D270" s="4" t="s">
        <v>458</v>
      </c>
      <c r="I270" s="4"/>
      <c r="J270" s="4"/>
      <c r="K270" s="4"/>
      <c r="L270" s="4"/>
      <c r="M270" s="4"/>
      <c r="P270" s="4"/>
      <c r="Q270" s="4"/>
      <c r="X270" s="4"/>
    </row>
    <row r="271" spans="3:24" ht="12.75" customHeight="1">
      <c r="D271" s="4" t="s">
        <v>459</v>
      </c>
      <c r="I271" s="4"/>
      <c r="J271" s="4"/>
      <c r="K271" s="4"/>
      <c r="L271" s="4"/>
      <c r="M271" s="4"/>
      <c r="P271" s="4"/>
      <c r="X271" s="4"/>
    </row>
    <row r="272" spans="3:24" ht="12.75" customHeight="1">
      <c r="C272" t="s">
        <v>736</v>
      </c>
      <c r="I272" s="4"/>
      <c r="J272" s="4"/>
      <c r="K272" s="4"/>
      <c r="L272" s="4"/>
      <c r="M272" s="4"/>
      <c r="P272" s="4"/>
      <c r="X272" s="4"/>
    </row>
    <row r="273" spans="3:24" ht="12.75" customHeight="1">
      <c r="D273" s="4" t="s">
        <v>461</v>
      </c>
      <c r="F273" s="4"/>
      <c r="L273" s="21"/>
      <c r="N273" s="50"/>
      <c r="P273" s="4"/>
      <c r="X273" s="4"/>
    </row>
    <row r="274" spans="3:24" ht="12.75" customHeight="1">
      <c r="D274" s="4" t="s">
        <v>462</v>
      </c>
      <c r="F274" s="4"/>
      <c r="L274" s="21"/>
      <c r="N274" s="50"/>
      <c r="P274" s="4"/>
      <c r="X274" s="4"/>
    </row>
    <row r="275" spans="3:24" ht="12.75" customHeight="1">
      <c r="D275" s="4" t="s">
        <v>737</v>
      </c>
      <c r="F275" s="4"/>
      <c r="L275" s="21"/>
      <c r="N275" s="50"/>
      <c r="P275" s="4"/>
      <c r="X275" s="4"/>
    </row>
    <row r="276" spans="3:24" ht="12.75" customHeight="1">
      <c r="C276" s="4" t="s">
        <v>738</v>
      </c>
      <c r="D276" s="4"/>
      <c r="F276" s="4"/>
      <c r="L276" s="21"/>
      <c r="N276" s="50"/>
      <c r="P276" s="4"/>
      <c r="X276" s="4"/>
    </row>
    <row r="277" spans="3:24" ht="12.75" customHeight="1">
      <c r="D277" s="4" t="s">
        <v>727</v>
      </c>
      <c r="F277" s="4"/>
      <c r="L277" s="21"/>
      <c r="N277" s="50"/>
      <c r="P277" s="4"/>
      <c r="X277" s="4"/>
    </row>
    <row r="278" spans="3:24" ht="12.75" customHeight="1">
      <c r="D278" s="4" t="s">
        <v>728</v>
      </c>
      <c r="F278" s="4"/>
      <c r="L278" s="21"/>
      <c r="N278" s="50"/>
      <c r="P278" s="4"/>
      <c r="X278" s="4"/>
    </row>
    <row r="279" spans="3:24" ht="12.75" customHeight="1">
      <c r="D279" s="4" t="s">
        <v>467</v>
      </c>
      <c r="F279" s="4"/>
      <c r="L279" s="21"/>
      <c r="N279" s="50"/>
      <c r="P279" s="4"/>
      <c r="X279" s="4"/>
    </row>
    <row r="280" spans="3:24" ht="12.75" customHeight="1">
      <c r="D280" s="4" t="s">
        <v>468</v>
      </c>
      <c r="F280" s="4"/>
      <c r="L280" s="21"/>
      <c r="N280" s="50"/>
      <c r="P280" s="4"/>
      <c r="X280" s="4"/>
    </row>
    <row r="281" spans="3:24" ht="12.75" customHeight="1">
      <c r="C281" t="s">
        <v>324</v>
      </c>
      <c r="D281" s="4"/>
      <c r="F281" s="4"/>
      <c r="L281" s="21"/>
      <c r="N281" s="50"/>
      <c r="P281" s="4"/>
      <c r="X281" s="4"/>
    </row>
    <row r="282" spans="3:24" ht="12.75" customHeight="1">
      <c r="D282" s="4" t="s">
        <v>469</v>
      </c>
      <c r="F282" s="4"/>
      <c r="L282" s="21"/>
      <c r="N282" s="50"/>
      <c r="P282" s="4"/>
      <c r="X282" s="4"/>
    </row>
    <row r="283" spans="3:24" ht="12.75" customHeight="1">
      <c r="D283" s="4" t="s">
        <v>471</v>
      </c>
      <c r="F283" s="4"/>
      <c r="L283" s="21"/>
      <c r="N283" s="50"/>
      <c r="P283" s="4"/>
      <c r="X283" s="4"/>
    </row>
    <row r="284" spans="3:24" ht="12.75" customHeight="1">
      <c r="D284" s="4" t="s">
        <v>470</v>
      </c>
      <c r="F284" s="4"/>
      <c r="L284" s="21"/>
      <c r="N284" s="50"/>
      <c r="P284" s="4"/>
      <c r="X284" s="4"/>
    </row>
    <row r="285" spans="3:24" ht="12.75" customHeight="1">
      <c r="D285" s="4" t="s">
        <v>472</v>
      </c>
      <c r="F285" s="4"/>
      <c r="L285" s="21"/>
      <c r="N285" s="50"/>
      <c r="P285" s="4"/>
      <c r="X285" s="4"/>
    </row>
    <row r="286" spans="3:24" ht="12.75" customHeight="1">
      <c r="C286" t="s">
        <v>522</v>
      </c>
      <c r="D286" s="4"/>
      <c r="F286" s="4"/>
      <c r="L286" s="21"/>
      <c r="N286" s="50"/>
      <c r="P286" s="4"/>
      <c r="X286" s="4"/>
    </row>
    <row r="287" spans="3:24" ht="12.75" customHeight="1">
      <c r="D287" t="s">
        <v>473</v>
      </c>
      <c r="F287" s="4"/>
      <c r="L287" s="21"/>
      <c r="N287" s="50"/>
      <c r="P287" s="4"/>
      <c r="X287" s="4"/>
    </row>
    <row r="288" spans="3:24" ht="12.75" customHeight="1">
      <c r="D288" t="s">
        <v>474</v>
      </c>
      <c r="F288" s="4"/>
      <c r="L288" s="21"/>
      <c r="N288" s="50"/>
      <c r="P288" s="4"/>
      <c r="X288" s="4"/>
    </row>
    <row r="289" spans="3:24" ht="12.75" customHeight="1">
      <c r="D289" t="s">
        <v>475</v>
      </c>
      <c r="F289" s="4"/>
      <c r="L289" s="21"/>
      <c r="N289" s="50"/>
      <c r="P289" s="4"/>
      <c r="X289" s="4"/>
    </row>
    <row r="290" spans="3:24" ht="12.75" customHeight="1">
      <c r="D290" t="s">
        <v>476</v>
      </c>
      <c r="F290" s="4"/>
      <c r="L290" s="21"/>
      <c r="N290" s="50"/>
      <c r="P290" s="4"/>
      <c r="X290" s="4"/>
    </row>
    <row r="291" spans="3:24" ht="12.75" customHeight="1">
      <c r="D291" t="s">
        <v>477</v>
      </c>
      <c r="F291" s="4"/>
      <c r="L291" s="21"/>
      <c r="N291" s="50"/>
      <c r="P291" s="4"/>
      <c r="X291" s="4"/>
    </row>
    <row r="292" spans="3:24" ht="12.75" customHeight="1">
      <c r="D292" t="s">
        <v>478</v>
      </c>
      <c r="F292" s="4"/>
      <c r="L292" s="21"/>
      <c r="N292" s="50"/>
      <c r="P292" s="4"/>
      <c r="X292" s="4"/>
    </row>
    <row r="293" spans="3:24" ht="12.75" customHeight="1">
      <c r="D293" t="s">
        <v>479</v>
      </c>
      <c r="F293" s="4"/>
      <c r="L293" s="21"/>
      <c r="N293" s="50"/>
      <c r="P293" s="4"/>
      <c r="X293" s="4"/>
    </row>
    <row r="294" spans="3:24" ht="12.75" customHeight="1">
      <c r="D294" t="s">
        <v>480</v>
      </c>
      <c r="F294" s="4"/>
      <c r="L294" s="21"/>
      <c r="N294" s="50"/>
      <c r="P294" s="4"/>
      <c r="X294" s="4"/>
    </row>
    <row r="295" spans="3:24" ht="12.75" customHeight="1">
      <c r="C295" s="41" t="s">
        <v>1835</v>
      </c>
      <c r="F295" s="4"/>
      <c r="L295" s="21"/>
      <c r="N295" s="50"/>
      <c r="P295" s="4"/>
      <c r="X295" s="4"/>
    </row>
    <row r="296" spans="3:24" ht="12.75" customHeight="1">
      <c r="D296" s="21" t="s">
        <v>481</v>
      </c>
      <c r="F296" s="4"/>
      <c r="L296" s="21"/>
      <c r="N296" s="50"/>
      <c r="P296" s="4"/>
      <c r="X296" s="4"/>
    </row>
    <row r="297" spans="3:24" ht="12.75" customHeight="1">
      <c r="C297" t="s">
        <v>523</v>
      </c>
      <c r="D297" s="4"/>
      <c r="F297" s="4"/>
      <c r="L297" s="21"/>
      <c r="N297" s="50"/>
      <c r="P297" s="4"/>
      <c r="X297" s="4"/>
    </row>
    <row r="298" spans="3:24" ht="12.75" customHeight="1">
      <c r="D298" s="4" t="s">
        <v>482</v>
      </c>
      <c r="E298" s="4"/>
      <c r="F298" s="4"/>
      <c r="G298" s="4"/>
      <c r="L298" s="21"/>
      <c r="N298" s="50"/>
      <c r="P298" s="4"/>
      <c r="X298" s="4"/>
    </row>
    <row r="299" spans="3:24" ht="12.75" customHeight="1">
      <c r="D299" s="4" t="s">
        <v>483</v>
      </c>
      <c r="E299" s="4"/>
      <c r="F299" s="4"/>
      <c r="G299" s="4"/>
      <c r="L299" s="21"/>
      <c r="N299" s="50"/>
      <c r="P299" s="4"/>
      <c r="X299" s="4"/>
    </row>
    <row r="300" spans="3:24" ht="12.75" customHeight="1">
      <c r="C300" t="s">
        <v>436</v>
      </c>
      <c r="D300" s="4"/>
      <c r="E300" s="4"/>
      <c r="F300" s="4"/>
      <c r="G300" s="4"/>
      <c r="L300" s="21"/>
      <c r="N300" s="50"/>
      <c r="P300" s="4"/>
      <c r="X300" s="4"/>
    </row>
    <row r="301" spans="3:24" ht="12.75" customHeight="1">
      <c r="D301" t="s">
        <v>484</v>
      </c>
      <c r="F301" s="4"/>
      <c r="G301" s="4"/>
      <c r="L301" s="21"/>
      <c r="N301" s="50"/>
      <c r="P301" s="4"/>
      <c r="X301" s="4"/>
    </row>
    <row r="302" spans="3:24" ht="12.75" customHeight="1">
      <c r="D302" t="s">
        <v>485</v>
      </c>
      <c r="F302" s="4"/>
      <c r="G302" s="4"/>
      <c r="K302" s="4"/>
      <c r="N302" s="50"/>
      <c r="P302" s="4"/>
      <c r="X302" s="4"/>
    </row>
    <row r="303" spans="3:24" ht="12.75" customHeight="1">
      <c r="D303" t="s">
        <v>486</v>
      </c>
      <c r="F303" s="4"/>
      <c r="G303" s="4"/>
      <c r="K303" s="4"/>
      <c r="N303" s="50"/>
      <c r="P303" s="4"/>
      <c r="X303" s="4"/>
    </row>
    <row r="304" spans="3:24" ht="12.75" customHeight="1">
      <c r="D304" t="s">
        <v>487</v>
      </c>
      <c r="F304" s="4"/>
      <c r="G304" s="4"/>
      <c r="K304" s="4"/>
      <c r="N304" s="50"/>
      <c r="P304" s="4"/>
      <c r="X304" s="4"/>
    </row>
    <row r="305" spans="3:24" ht="12.75" customHeight="1">
      <c r="D305" t="s">
        <v>488</v>
      </c>
      <c r="F305" s="4"/>
      <c r="G305" s="4"/>
      <c r="K305" s="4"/>
      <c r="N305" s="50"/>
      <c r="P305" s="4"/>
      <c r="X305" s="4"/>
    </row>
    <row r="306" spans="3:24" ht="12.75" customHeight="1">
      <c r="D306" t="s">
        <v>489</v>
      </c>
      <c r="F306" s="4"/>
      <c r="G306" s="4"/>
      <c r="K306" s="4"/>
      <c r="N306" s="50"/>
      <c r="P306" s="4"/>
      <c r="X306" s="4"/>
    </row>
    <row r="307" spans="3:24" ht="12.75" customHeight="1">
      <c r="D307" t="s">
        <v>490</v>
      </c>
      <c r="F307" s="4"/>
      <c r="G307" s="4"/>
      <c r="J307" s="4"/>
      <c r="K307" s="4"/>
      <c r="N307" s="50"/>
      <c r="P307" s="4"/>
      <c r="X307" s="4"/>
    </row>
    <row r="308" spans="3:24" ht="12.75" customHeight="1">
      <c r="D308" t="s">
        <v>491</v>
      </c>
      <c r="F308" s="4"/>
      <c r="G308" s="4"/>
      <c r="J308" s="4"/>
      <c r="K308" s="4"/>
      <c r="N308" s="50"/>
      <c r="P308" s="4"/>
      <c r="X308" s="4"/>
    </row>
    <row r="309" spans="3:24" ht="12.75" customHeight="1">
      <c r="D309" t="s">
        <v>492</v>
      </c>
      <c r="E309" s="4"/>
      <c r="F309" s="4"/>
      <c r="G309" s="4"/>
      <c r="K309" s="4"/>
      <c r="N309" s="50"/>
      <c r="P309" s="4"/>
      <c r="X309" s="4"/>
    </row>
    <row r="310" spans="3:24" ht="12.75" customHeight="1">
      <c r="D310" t="s">
        <v>493</v>
      </c>
      <c r="E310" s="4"/>
      <c r="F310" s="4"/>
      <c r="G310" s="4"/>
      <c r="L310" s="21"/>
      <c r="N310" s="50"/>
      <c r="P310" s="4"/>
      <c r="X310" s="4"/>
    </row>
    <row r="311" spans="3:24" ht="12.75" customHeight="1">
      <c r="D311" s="21" t="s">
        <v>494</v>
      </c>
      <c r="E311" s="4"/>
      <c r="F311" s="4"/>
      <c r="G311" s="4"/>
      <c r="L311" s="21"/>
      <c r="N311" s="50"/>
      <c r="P311" s="4"/>
      <c r="X311" s="4"/>
    </row>
    <row r="312" spans="3:24" ht="12.75" customHeight="1">
      <c r="C312" t="s">
        <v>523</v>
      </c>
      <c r="D312" s="4"/>
      <c r="E312" s="4"/>
      <c r="F312" s="4"/>
      <c r="G312" s="4"/>
      <c r="L312" s="21"/>
      <c r="N312" s="50"/>
      <c r="P312" s="4"/>
      <c r="X312" s="4"/>
    </row>
    <row r="313" spans="3:24" ht="12.75" customHeight="1">
      <c r="D313" s="4" t="s">
        <v>495</v>
      </c>
      <c r="E313" s="4"/>
      <c r="F313" s="4"/>
      <c r="G313" s="4"/>
      <c r="L313" s="21"/>
      <c r="N313" s="50"/>
      <c r="P313" s="4"/>
      <c r="X313" s="4"/>
    </row>
    <row r="314" spans="3:24" ht="12.75" customHeight="1">
      <c r="D314" s="4" t="s">
        <v>496</v>
      </c>
      <c r="E314" s="4"/>
      <c r="F314" s="4"/>
      <c r="G314" s="4"/>
      <c r="L314" s="21"/>
      <c r="N314" s="50"/>
      <c r="P314" s="4"/>
      <c r="X314" s="4"/>
    </row>
    <row r="315" spans="3:24" ht="12.75" customHeight="1">
      <c r="D315" s="4" t="s">
        <v>497</v>
      </c>
      <c r="E315" s="4"/>
      <c r="F315" s="4"/>
      <c r="G315" s="4"/>
      <c r="L315" s="4"/>
      <c r="N315" s="50"/>
      <c r="P315" s="4"/>
      <c r="X315" s="4"/>
    </row>
    <row r="316" spans="3:24" ht="12.75" customHeight="1">
      <c r="D316" s="4" t="s">
        <v>498</v>
      </c>
      <c r="E316" s="4"/>
      <c r="F316" s="4"/>
      <c r="G316" s="4"/>
      <c r="L316" s="4"/>
      <c r="N316" s="50"/>
      <c r="P316" s="4"/>
      <c r="X316" s="4"/>
    </row>
    <row r="317" spans="3:24" ht="12.75" customHeight="1">
      <c r="D317" s="4" t="s">
        <v>499</v>
      </c>
      <c r="E317" s="4"/>
      <c r="F317" s="4"/>
      <c r="G317" s="4"/>
      <c r="L317" s="4"/>
      <c r="N317" s="50"/>
      <c r="P317" s="4"/>
      <c r="X317" s="4"/>
    </row>
    <row r="318" spans="3:24" ht="12.75" customHeight="1">
      <c r="D318" s="4" t="s">
        <v>500</v>
      </c>
      <c r="E318" s="4"/>
      <c r="F318" s="4"/>
      <c r="G318" s="4"/>
      <c r="L318" s="4"/>
      <c r="N318" s="50"/>
      <c r="P318" s="4"/>
      <c r="X318" s="4"/>
    </row>
    <row r="319" spans="3:24" ht="12.75" customHeight="1">
      <c r="D319" s="4" t="s">
        <v>501</v>
      </c>
      <c r="E319" s="4"/>
      <c r="F319" s="4"/>
      <c r="G319" s="4"/>
      <c r="L319" s="4"/>
      <c r="N319" s="50"/>
      <c r="P319" s="4"/>
      <c r="X319" s="4"/>
    </row>
    <row r="320" spans="3:24" ht="12.75" customHeight="1">
      <c r="D320" s="4" t="s">
        <v>502</v>
      </c>
      <c r="E320" s="4"/>
      <c r="F320" s="4"/>
      <c r="G320" s="4"/>
      <c r="L320" s="4"/>
      <c r="N320" s="50"/>
      <c r="P320" s="4"/>
      <c r="X320" s="4"/>
    </row>
    <row r="321" spans="3:29" ht="12.75" customHeight="1">
      <c r="D321" s="4" t="s">
        <v>503</v>
      </c>
      <c r="F321" s="4"/>
      <c r="L321" s="4"/>
      <c r="N321" s="50"/>
      <c r="P321" s="4"/>
      <c r="X321" s="4"/>
    </row>
    <row r="322" spans="3:29" ht="12.75" customHeight="1">
      <c r="D322" s="4" t="s">
        <v>504</v>
      </c>
      <c r="F322" s="4"/>
      <c r="M322" s="4"/>
      <c r="N322" s="4"/>
      <c r="P322" s="4"/>
      <c r="AC322" s="4"/>
    </row>
    <row r="323" spans="3:29" ht="12.75" customHeight="1">
      <c r="D323" s="4" t="s">
        <v>505</v>
      </c>
      <c r="F323" s="4"/>
      <c r="M323" s="4"/>
      <c r="N323" s="4"/>
      <c r="P323" s="4"/>
      <c r="AC323" s="4"/>
    </row>
    <row r="324" spans="3:29" ht="12.75" customHeight="1">
      <c r="C324" s="41"/>
      <c r="D324" s="4" t="s">
        <v>506</v>
      </c>
      <c r="F324" s="4"/>
      <c r="M324" s="4"/>
      <c r="N324" s="4"/>
      <c r="P324" s="4"/>
      <c r="AC324" s="4"/>
    </row>
    <row r="325" spans="3:29" ht="12.75" customHeight="1">
      <c r="D325" s="21" t="s">
        <v>507</v>
      </c>
      <c r="F325" s="4"/>
      <c r="M325" s="4"/>
      <c r="N325" s="4"/>
      <c r="P325" s="4"/>
      <c r="AC325" s="4"/>
    </row>
    <row r="326" spans="3:29" ht="12.75" customHeight="1">
      <c r="C326" t="s">
        <v>528</v>
      </c>
      <c r="D326" s="4"/>
      <c r="F326" s="4"/>
      <c r="M326" s="4"/>
      <c r="N326" s="4"/>
      <c r="P326" s="4"/>
      <c r="AC326" s="4"/>
    </row>
    <row r="327" spans="3:29" ht="12.75" customHeight="1">
      <c r="D327" s="4" t="s">
        <v>508</v>
      </c>
      <c r="F327" s="4"/>
      <c r="M327" s="4"/>
      <c r="N327" s="4"/>
      <c r="P327" s="4"/>
      <c r="AC327" s="4"/>
    </row>
    <row r="328" spans="3:29" ht="12.75" customHeight="1">
      <c r="C328" t="s">
        <v>509</v>
      </c>
      <c r="F328" s="4"/>
      <c r="M328" s="4"/>
      <c r="N328" s="4"/>
      <c r="P328" s="4"/>
      <c r="AC328" s="4"/>
    </row>
    <row r="329" spans="3:29" ht="12.75" customHeight="1">
      <c r="D329" s="20" t="s">
        <v>510</v>
      </c>
      <c r="F329" s="4"/>
      <c r="M329" s="4"/>
      <c r="N329" s="4"/>
      <c r="P329" s="4"/>
      <c r="AC329" s="4"/>
    </row>
    <row r="330" spans="3:29" ht="12.75" customHeight="1">
      <c r="D330" s="20" t="s">
        <v>511</v>
      </c>
      <c r="F330" s="4"/>
      <c r="M330" s="4"/>
      <c r="N330" s="4"/>
      <c r="P330" s="4"/>
      <c r="AC330" s="4"/>
    </row>
    <row r="331" spans="3:29" ht="12.75" customHeight="1">
      <c r="D331" s="20" t="s">
        <v>512</v>
      </c>
      <c r="F331" s="4"/>
      <c r="M331" s="4"/>
      <c r="N331" s="4"/>
      <c r="P331" s="4"/>
      <c r="AC331" s="4"/>
    </row>
    <row r="332" spans="3:29" ht="12.75" customHeight="1">
      <c r="D332" s="51" t="s">
        <v>513</v>
      </c>
      <c r="F332" t="s">
        <v>1836</v>
      </c>
      <c r="M332" s="4"/>
      <c r="N332" s="4"/>
      <c r="P332" s="4"/>
      <c r="AC332" s="4"/>
    </row>
    <row r="333" spans="3:29" ht="12.75" customHeight="1">
      <c r="D333" s="51"/>
      <c r="F333" s="4"/>
      <c r="M333" s="4"/>
      <c r="N333" s="4"/>
      <c r="P333" s="4"/>
      <c r="AC333" s="4"/>
    </row>
    <row r="334" spans="3:29" ht="12.75" customHeight="1">
      <c r="C334" t="s">
        <v>1811</v>
      </c>
      <c r="F334" s="4"/>
      <c r="M334" s="4"/>
      <c r="N334" s="4"/>
      <c r="P334" s="4"/>
      <c r="AC334" s="4"/>
    </row>
    <row r="335" spans="3:29" ht="12.75" customHeight="1">
      <c r="C335" t="s">
        <v>1812</v>
      </c>
      <c r="F335" s="4"/>
      <c r="M335" s="4"/>
      <c r="N335" s="4"/>
      <c r="P335" s="4"/>
      <c r="AC335" s="4"/>
    </row>
    <row r="336" spans="3:29" ht="12.75" customHeight="1">
      <c r="F336" s="4"/>
      <c r="M336" s="4"/>
      <c r="N336" s="4"/>
      <c r="P336" s="4"/>
      <c r="AC336" s="4"/>
    </row>
    <row r="337" spans="3:29" ht="12.75" customHeight="1">
      <c r="F337" s="4"/>
      <c r="M337" s="4"/>
      <c r="N337" s="4"/>
      <c r="P337" s="4"/>
      <c r="AC337" s="4"/>
    </row>
    <row r="338" spans="3:29" ht="12.75" customHeight="1">
      <c r="C338" s="4" t="s">
        <v>739</v>
      </c>
      <c r="F338" s="4"/>
      <c r="M338" s="4"/>
      <c r="N338" s="4"/>
      <c r="P338" s="4"/>
      <c r="AC338" s="4"/>
    </row>
    <row r="339" spans="3:29" ht="12.75" customHeight="1">
      <c r="F339" s="4"/>
      <c r="M339" s="4"/>
      <c r="N339" s="4"/>
      <c r="P339" s="4"/>
      <c r="AC339" s="4"/>
    </row>
    <row r="340" spans="3:29" ht="12.75" customHeight="1">
      <c r="C340" t="s">
        <v>1813</v>
      </c>
      <c r="F340" s="4"/>
      <c r="M340" s="4"/>
      <c r="N340" s="4"/>
      <c r="P340" s="4"/>
      <c r="AC340" s="4"/>
    </row>
    <row r="341" spans="3:29" ht="12.75" customHeight="1">
      <c r="C341" t="s">
        <v>1814</v>
      </c>
      <c r="F341" s="4"/>
      <c r="M341" s="4"/>
      <c r="N341" s="4"/>
      <c r="P341" s="4"/>
      <c r="AC341" s="4"/>
    </row>
    <row r="342" spans="3:29" ht="12.75" customHeight="1">
      <c r="C342" t="s">
        <v>568</v>
      </c>
      <c r="F342" s="4"/>
      <c r="M342" s="4"/>
      <c r="N342" s="4"/>
      <c r="P342" s="4"/>
      <c r="AC342" s="4"/>
    </row>
    <row r="343" spans="3:29" ht="12.75" customHeight="1">
      <c r="D343" s="55" t="s">
        <v>565</v>
      </c>
      <c r="F343" s="4"/>
      <c r="M343" s="4"/>
      <c r="N343" s="4"/>
      <c r="P343" s="4"/>
      <c r="AC343" s="4"/>
    </row>
    <row r="344" spans="3:29" ht="12.75" customHeight="1">
      <c r="C344" t="s">
        <v>798</v>
      </c>
      <c r="F344" s="4"/>
      <c r="M344" s="4"/>
      <c r="N344" s="4"/>
      <c r="P344" s="4"/>
      <c r="AC344" s="4"/>
    </row>
    <row r="345" spans="3:29" ht="12.75" customHeight="1">
      <c r="C345" t="s">
        <v>566</v>
      </c>
      <c r="F345" s="4"/>
      <c r="M345" s="4"/>
      <c r="N345" s="4"/>
      <c r="P345" s="4"/>
      <c r="AC345" s="4"/>
    </row>
    <row r="346" spans="3:29" ht="12.75" customHeight="1">
      <c r="D346" s="21" t="s">
        <v>567</v>
      </c>
      <c r="F346" s="4"/>
      <c r="M346" s="4"/>
      <c r="N346" s="4"/>
      <c r="P346" s="4"/>
      <c r="AC346" s="4"/>
    </row>
    <row r="347" spans="3:29" ht="12.75" customHeight="1">
      <c r="C347" t="s">
        <v>729</v>
      </c>
      <c r="F347" s="4"/>
      <c r="M347" s="4"/>
      <c r="N347" s="4"/>
      <c r="P347" s="4"/>
      <c r="AC347" s="4"/>
    </row>
    <row r="348" spans="3:29" ht="12.75" customHeight="1">
      <c r="F348" s="4"/>
      <c r="M348" s="4"/>
      <c r="N348" s="4"/>
      <c r="P348" s="4"/>
      <c r="AC348" s="4"/>
    </row>
    <row r="349" spans="3:29" ht="12.75" customHeight="1">
      <c r="C349" t="s">
        <v>1955</v>
      </c>
      <c r="F349" s="4"/>
      <c r="M349" s="4"/>
      <c r="N349" s="4"/>
      <c r="P349" s="4"/>
      <c r="AC349" s="4"/>
    </row>
    <row r="350" spans="3:29" ht="12.75" customHeight="1">
      <c r="F350" s="4"/>
      <c r="M350" s="4"/>
      <c r="N350" s="4"/>
      <c r="P350" s="4"/>
      <c r="AC350" s="4"/>
    </row>
    <row r="351" spans="3:29" ht="12.75" customHeight="1">
      <c r="F351" s="4"/>
      <c r="M351" s="4"/>
      <c r="N351" s="4"/>
      <c r="P351" s="4"/>
      <c r="AC351" s="4"/>
    </row>
    <row r="352" spans="3:29" ht="12.75" customHeight="1">
      <c r="F352" s="4"/>
      <c r="M352" s="4"/>
      <c r="N352" s="4"/>
      <c r="P352" s="4"/>
      <c r="AC352" s="4"/>
    </row>
    <row r="353" spans="3:29" ht="12.75" customHeight="1">
      <c r="F353" s="4"/>
      <c r="M353" s="4"/>
      <c r="N353" s="4"/>
      <c r="P353" s="4"/>
      <c r="AC353" s="4"/>
    </row>
    <row r="354" spans="3:29" ht="12.75" customHeight="1">
      <c r="F354" s="4"/>
      <c r="M354" t="s">
        <v>1838</v>
      </c>
      <c r="P354" s="4"/>
      <c r="AC354" s="4"/>
    </row>
    <row r="355" spans="3:29" ht="12.75" customHeight="1">
      <c r="C355" s="9"/>
      <c r="F355" s="4"/>
      <c r="P355" s="4"/>
      <c r="AC355" s="4"/>
    </row>
    <row r="356" spans="3:29" ht="12.75" customHeight="1">
      <c r="C356" s="9" t="s">
        <v>1823</v>
      </c>
      <c r="F356" s="4"/>
      <c r="P356" s="4"/>
      <c r="AC356" s="4"/>
    </row>
    <row r="357" spans="3:29" ht="12.75" customHeight="1">
      <c r="F357" s="4"/>
      <c r="M357" s="4"/>
      <c r="N357" s="4"/>
      <c r="P357" s="4"/>
      <c r="AC357" s="4"/>
    </row>
    <row r="358" spans="3:29" ht="12.75" customHeight="1">
      <c r="C358" t="s">
        <v>1919</v>
      </c>
      <c r="F358" s="4"/>
      <c r="M358" s="4"/>
      <c r="N358" s="4"/>
      <c r="P358" s="4"/>
      <c r="AC358" s="4"/>
    </row>
    <row r="359" spans="3:29" ht="12.75" customHeight="1">
      <c r="C359" t="s">
        <v>882</v>
      </c>
      <c r="F359" s="4"/>
      <c r="M359" s="4"/>
      <c r="N359" s="4"/>
      <c r="P359" s="4"/>
      <c r="AC359" s="4"/>
    </row>
    <row r="360" spans="3:29" ht="12.75" customHeight="1">
      <c r="F360" s="4"/>
      <c r="M360" s="4"/>
      <c r="N360" s="4"/>
      <c r="P360" s="4"/>
      <c r="AC360" s="4"/>
    </row>
    <row r="361" spans="3:29" ht="12.75" customHeight="1">
      <c r="C361" t="s">
        <v>1837</v>
      </c>
      <c r="F361" s="4"/>
      <c r="M361" s="4"/>
      <c r="N361" s="4"/>
      <c r="P361" s="4"/>
      <c r="AC361" s="4"/>
    </row>
    <row r="362" spans="3:29" ht="12.75" customHeight="1">
      <c r="F362" s="4"/>
      <c r="M362" s="4"/>
      <c r="N362" s="4"/>
      <c r="P362" s="4"/>
      <c r="AC362" s="4"/>
    </row>
    <row r="363" spans="3:29" ht="12.75" customHeight="1">
      <c r="C363" t="s">
        <v>799</v>
      </c>
      <c r="F363" s="4"/>
      <c r="M363" s="4"/>
      <c r="N363" s="4"/>
      <c r="P363" s="4"/>
      <c r="AC363" s="4"/>
    </row>
    <row r="364" spans="3:29" ht="12.75" customHeight="1">
      <c r="C364" t="s">
        <v>837</v>
      </c>
      <c r="F364" s="4"/>
      <c r="G364" s="4"/>
      <c r="H364" s="4"/>
      <c r="I364" s="4"/>
      <c r="J364" s="4"/>
      <c r="K364" s="4"/>
      <c r="L364" s="4"/>
      <c r="M364" s="4"/>
      <c r="N364" s="4"/>
      <c r="O364" s="4"/>
      <c r="P364" s="4"/>
      <c r="Q364" s="4"/>
      <c r="R364" s="4"/>
    </row>
    <row r="365" spans="3:29" ht="12.75" customHeight="1">
      <c r="D365" s="4" t="s">
        <v>601</v>
      </c>
      <c r="F365" s="4"/>
      <c r="G365" s="4"/>
      <c r="H365" s="4"/>
      <c r="I365" s="4"/>
      <c r="J365" s="4"/>
      <c r="K365" s="4"/>
      <c r="L365" s="4"/>
      <c r="M365" s="4"/>
      <c r="N365" s="4"/>
      <c r="O365" s="4"/>
      <c r="P365" s="4"/>
      <c r="Q365" s="4"/>
      <c r="R365" s="4"/>
    </row>
    <row r="366" spans="3:29" ht="12.75" customHeight="1">
      <c r="D366" t="s">
        <v>602</v>
      </c>
      <c r="F366" s="4"/>
      <c r="G366" s="4"/>
      <c r="H366" s="4"/>
      <c r="I366" s="4"/>
      <c r="J366" s="4"/>
      <c r="K366" s="4"/>
      <c r="L366" s="4"/>
      <c r="M366" s="4"/>
      <c r="N366" s="4"/>
      <c r="O366" s="4"/>
      <c r="P366" s="4"/>
      <c r="Q366" s="4"/>
      <c r="R366" s="4"/>
    </row>
    <row r="367" spans="3:29" ht="12.75" customHeight="1">
      <c r="D367" t="s">
        <v>600</v>
      </c>
      <c r="F367" s="4"/>
      <c r="G367" s="4"/>
      <c r="H367" s="4"/>
      <c r="I367" s="4"/>
      <c r="J367" s="4"/>
      <c r="K367" s="4"/>
      <c r="L367" s="4"/>
      <c r="M367" s="4"/>
      <c r="N367" s="4"/>
      <c r="O367" s="4"/>
      <c r="P367" s="4"/>
      <c r="Q367" s="4"/>
      <c r="R367" s="4"/>
    </row>
    <row r="368" spans="3:29" ht="12.75" customHeight="1">
      <c r="D368" t="s">
        <v>603</v>
      </c>
      <c r="F368" s="4"/>
      <c r="G368" s="4"/>
      <c r="H368" s="4"/>
      <c r="I368" s="4"/>
      <c r="J368" s="4"/>
      <c r="K368" s="4"/>
      <c r="L368" s="4"/>
      <c r="M368" s="4"/>
      <c r="N368" s="4"/>
      <c r="O368" s="4"/>
      <c r="P368" s="4"/>
      <c r="Q368" s="4"/>
      <c r="R368" s="4"/>
    </row>
    <row r="369" spans="3:18" ht="12.75" customHeight="1">
      <c r="D369" t="s">
        <v>604</v>
      </c>
      <c r="F369" s="4"/>
      <c r="G369" s="4"/>
      <c r="H369" s="4"/>
      <c r="I369" s="4"/>
      <c r="J369" s="4"/>
      <c r="K369" s="4"/>
      <c r="L369" s="4"/>
      <c r="M369" s="4"/>
      <c r="N369" s="4"/>
      <c r="O369" s="4"/>
      <c r="P369" s="4"/>
      <c r="Q369" s="4"/>
      <c r="R369" s="4"/>
    </row>
    <row r="370" spans="3:18" ht="12.75" customHeight="1">
      <c r="D370" t="s">
        <v>605</v>
      </c>
      <c r="F370" s="4"/>
      <c r="G370" s="4"/>
      <c r="H370" s="4"/>
      <c r="I370" s="4"/>
      <c r="J370" s="4"/>
      <c r="K370" s="4"/>
      <c r="L370" s="4"/>
      <c r="M370" s="4"/>
      <c r="N370" s="4"/>
      <c r="O370" s="4"/>
      <c r="P370" s="4"/>
      <c r="Q370" s="4"/>
      <c r="R370" s="4"/>
    </row>
    <row r="371" spans="3:18" ht="12.75" customHeight="1">
      <c r="C371" t="s">
        <v>743</v>
      </c>
      <c r="F371" s="4"/>
      <c r="G371" s="4"/>
      <c r="H371" s="4"/>
      <c r="I371" s="4"/>
      <c r="J371" s="4"/>
      <c r="K371" s="4"/>
      <c r="L371" s="4"/>
      <c r="M371" s="4"/>
      <c r="N371" s="4"/>
      <c r="O371" s="4"/>
      <c r="P371" s="4"/>
      <c r="Q371" s="4"/>
      <c r="R371" s="4"/>
    </row>
    <row r="372" spans="3:18" ht="12.75" customHeight="1">
      <c r="D372" t="s">
        <v>606</v>
      </c>
      <c r="F372" s="4"/>
      <c r="G372" s="4"/>
      <c r="H372" s="4"/>
      <c r="I372" s="4"/>
      <c r="J372" s="4"/>
      <c r="K372" s="4"/>
      <c r="L372" s="4"/>
      <c r="M372" s="4"/>
      <c r="N372" s="4"/>
      <c r="O372" s="4"/>
      <c r="P372" s="4"/>
      <c r="Q372" s="4"/>
      <c r="R372" s="4"/>
    </row>
    <row r="373" spans="3:18" ht="12.75" customHeight="1">
      <c r="D373" t="s">
        <v>607</v>
      </c>
      <c r="F373" s="4"/>
      <c r="G373" s="4"/>
      <c r="H373" s="4"/>
      <c r="I373" s="4"/>
      <c r="J373" s="4"/>
      <c r="K373" s="4"/>
      <c r="L373" s="4"/>
      <c r="M373" s="4"/>
      <c r="N373" s="4"/>
      <c r="O373" s="4"/>
      <c r="P373" s="4"/>
      <c r="Q373" s="4"/>
      <c r="R373" s="4"/>
    </row>
    <row r="374" spans="3:18" ht="12.75" customHeight="1">
      <c r="D374" s="21" t="s">
        <v>760</v>
      </c>
      <c r="F374" s="4"/>
      <c r="G374" s="4"/>
      <c r="H374" s="4"/>
      <c r="I374" s="4"/>
      <c r="J374" s="4"/>
      <c r="K374" s="4"/>
      <c r="L374" s="4"/>
      <c r="M374" s="4"/>
      <c r="N374" s="4"/>
      <c r="O374" s="4"/>
      <c r="P374" s="4"/>
      <c r="Q374" s="4"/>
      <c r="R374" s="4"/>
    </row>
    <row r="375" spans="3:18" ht="12.75" customHeight="1">
      <c r="F375" s="4"/>
      <c r="G375" s="4"/>
      <c r="H375" s="4"/>
      <c r="I375" s="4"/>
      <c r="J375" s="4"/>
      <c r="K375" s="4"/>
      <c r="L375" s="4"/>
      <c r="M375" s="4"/>
      <c r="N375" s="4"/>
      <c r="O375" s="4"/>
      <c r="P375" s="4"/>
      <c r="Q375" s="4"/>
      <c r="R375" s="4"/>
    </row>
    <row r="376" spans="3:18" ht="12.75" customHeight="1">
      <c r="C376" t="s">
        <v>744</v>
      </c>
      <c r="F376" s="4"/>
      <c r="G376" s="4"/>
      <c r="H376" s="4"/>
      <c r="I376" s="4"/>
      <c r="J376" s="4"/>
      <c r="K376" s="4"/>
      <c r="L376" s="4"/>
      <c r="M376" s="4"/>
      <c r="N376" s="4"/>
      <c r="O376" s="4"/>
      <c r="P376" s="4"/>
      <c r="Q376" s="4"/>
      <c r="R376" s="4"/>
    </row>
    <row r="377" spans="3:18" ht="12.75" customHeight="1">
      <c r="C377" s="4"/>
      <c r="D377" s="4" t="s">
        <v>571</v>
      </c>
      <c r="E377" s="4"/>
      <c r="F377" s="4"/>
      <c r="G377" s="4"/>
      <c r="H377" s="4"/>
      <c r="I377" s="4"/>
      <c r="J377" s="4"/>
      <c r="K377" s="4"/>
      <c r="L377" s="4"/>
      <c r="M377" s="4"/>
      <c r="N377" s="4"/>
      <c r="O377" s="4"/>
      <c r="P377" s="4"/>
      <c r="Q377" s="4"/>
      <c r="R377" s="4"/>
    </row>
    <row r="378" spans="3:18" ht="12.75" customHeight="1">
      <c r="C378" s="4"/>
      <c r="D378" s="4" t="s">
        <v>539</v>
      </c>
      <c r="E378" s="4"/>
      <c r="F378" s="4"/>
      <c r="G378" s="4"/>
      <c r="H378" s="4"/>
      <c r="I378" s="4"/>
      <c r="J378" s="4"/>
      <c r="K378" s="4"/>
      <c r="L378" s="4"/>
      <c r="M378" s="4"/>
      <c r="O378" s="4"/>
      <c r="P378" s="4"/>
      <c r="Q378" s="4"/>
      <c r="R378" s="4"/>
    </row>
    <row r="379" spans="3:18" ht="12.75" customHeight="1">
      <c r="C379" s="4"/>
      <c r="D379" s="4" t="s">
        <v>549</v>
      </c>
      <c r="E379" s="4"/>
      <c r="F379" s="4"/>
      <c r="G379" s="4"/>
      <c r="H379" s="4"/>
      <c r="I379" s="4"/>
      <c r="J379" s="4"/>
      <c r="L379" s="4"/>
      <c r="M379" s="4"/>
      <c r="N379" s="4"/>
      <c r="O379" s="4"/>
      <c r="P379" s="4"/>
      <c r="Q379" s="4"/>
      <c r="R379" s="4"/>
    </row>
    <row r="380" spans="3:18" ht="12.75" customHeight="1">
      <c r="C380" s="4" t="s">
        <v>873</v>
      </c>
      <c r="D380" s="4"/>
      <c r="E380" s="4"/>
      <c r="F380" s="4"/>
      <c r="G380" s="4"/>
      <c r="H380" s="4"/>
      <c r="I380" s="4"/>
      <c r="J380" s="4"/>
      <c r="L380" s="4"/>
      <c r="M380" s="50"/>
      <c r="N380" s="4"/>
      <c r="O380" s="4"/>
      <c r="P380" s="4"/>
      <c r="Q380" s="4"/>
      <c r="R380" s="4"/>
    </row>
    <row r="381" spans="3:18" ht="12.75" customHeight="1">
      <c r="C381" s="4"/>
      <c r="D381" s="4" t="s">
        <v>569</v>
      </c>
      <c r="E381" s="4"/>
      <c r="F381" s="4"/>
      <c r="G381" s="4"/>
      <c r="H381" s="4"/>
      <c r="I381" s="4"/>
      <c r="J381" s="4"/>
      <c r="L381" s="4"/>
      <c r="M381" s="4"/>
      <c r="N381" s="4"/>
      <c r="O381" s="4"/>
      <c r="P381" s="4"/>
      <c r="Q381" s="4"/>
      <c r="R381" s="4"/>
    </row>
    <row r="382" spans="3:18" ht="12.75" customHeight="1">
      <c r="C382" s="4"/>
      <c r="D382" s="4" t="s">
        <v>570</v>
      </c>
      <c r="E382" s="4"/>
      <c r="F382" s="4"/>
      <c r="G382" s="4"/>
      <c r="H382" s="4"/>
      <c r="I382" s="4"/>
      <c r="J382" s="4"/>
      <c r="L382" s="4"/>
      <c r="M382" s="4"/>
      <c r="N382" s="4"/>
      <c r="O382" s="4"/>
      <c r="P382" s="4"/>
      <c r="Q382" s="4"/>
      <c r="R382" s="4"/>
    </row>
    <row r="383" spans="3:18" ht="12.75" customHeight="1">
      <c r="C383" s="4"/>
      <c r="D383" s="4" t="s">
        <v>581</v>
      </c>
      <c r="E383" s="4"/>
      <c r="F383" s="4"/>
      <c r="G383" s="4"/>
      <c r="H383" s="4"/>
      <c r="I383" s="4"/>
      <c r="J383" s="4"/>
      <c r="L383" s="4"/>
      <c r="M383" s="4"/>
      <c r="N383" s="4"/>
      <c r="O383" s="4"/>
      <c r="P383" s="4"/>
      <c r="Q383" s="4"/>
      <c r="R383" s="4"/>
    </row>
    <row r="384" spans="3:18" ht="12.75" customHeight="1">
      <c r="C384" s="4"/>
      <c r="D384" s="4" t="s">
        <v>582</v>
      </c>
      <c r="E384" s="4"/>
      <c r="F384" s="4"/>
      <c r="G384" s="4"/>
      <c r="H384" s="4"/>
      <c r="I384" s="4"/>
      <c r="J384" s="4"/>
      <c r="L384" s="4"/>
      <c r="M384" s="4"/>
      <c r="N384" s="4"/>
      <c r="O384" s="4"/>
      <c r="P384" s="4"/>
      <c r="Q384" s="4"/>
      <c r="R384" s="4"/>
    </row>
    <row r="385" spans="3:18" ht="12.75" customHeight="1">
      <c r="C385" s="4"/>
      <c r="D385" s="4" t="s">
        <v>583</v>
      </c>
      <c r="E385" s="4"/>
      <c r="F385" s="4"/>
      <c r="G385" s="4"/>
      <c r="H385" s="4"/>
      <c r="I385" s="4"/>
      <c r="J385" s="4"/>
      <c r="K385" s="4"/>
      <c r="L385" s="4"/>
      <c r="M385" s="4"/>
      <c r="N385" s="4"/>
      <c r="O385" s="4"/>
      <c r="P385" s="4"/>
      <c r="Q385" s="4"/>
      <c r="R385" s="4"/>
    </row>
    <row r="386" spans="3:18" ht="12.75" customHeight="1">
      <c r="C386" s="4"/>
      <c r="D386" s="4" t="s">
        <v>584</v>
      </c>
      <c r="E386" s="4"/>
      <c r="F386" s="4"/>
      <c r="G386" s="4"/>
      <c r="H386" s="4"/>
      <c r="I386" s="4"/>
      <c r="J386" s="4"/>
      <c r="K386" s="4"/>
      <c r="L386" s="4"/>
      <c r="M386" s="4"/>
      <c r="N386" s="4"/>
      <c r="O386" s="4"/>
      <c r="P386" s="4"/>
      <c r="Q386" s="4"/>
      <c r="R386" s="4"/>
    </row>
    <row r="387" spans="3:18" ht="12.75" customHeight="1">
      <c r="C387" s="4"/>
      <c r="D387" s="4" t="s">
        <v>585</v>
      </c>
      <c r="E387" s="4"/>
      <c r="F387" s="4"/>
      <c r="G387" s="4"/>
      <c r="H387" s="4"/>
      <c r="I387" s="4"/>
      <c r="J387" s="4"/>
      <c r="K387" s="4"/>
      <c r="L387" s="4"/>
      <c r="M387" s="4"/>
      <c r="N387" s="4"/>
      <c r="O387" s="4"/>
      <c r="P387" s="4"/>
      <c r="Q387" s="4"/>
      <c r="R387" s="4"/>
    </row>
    <row r="388" spans="3:18" ht="12.75" customHeight="1">
      <c r="C388" s="4"/>
      <c r="D388" s="4" t="s">
        <v>586</v>
      </c>
      <c r="E388" s="4"/>
      <c r="F388" s="4"/>
      <c r="G388" s="4"/>
      <c r="H388" s="4"/>
      <c r="I388" s="4"/>
      <c r="J388" s="4"/>
      <c r="K388" s="4"/>
      <c r="L388" s="4"/>
      <c r="M388" s="4"/>
      <c r="N388" s="4"/>
      <c r="O388" s="4"/>
      <c r="P388" s="4"/>
      <c r="Q388" s="4"/>
      <c r="R388" s="4"/>
    </row>
    <row r="389" spans="3:18" ht="12.75" customHeight="1">
      <c r="C389" s="4"/>
      <c r="D389" s="4" t="s">
        <v>587</v>
      </c>
      <c r="E389" s="4"/>
      <c r="F389" s="4"/>
      <c r="G389" s="4"/>
      <c r="H389" s="4"/>
      <c r="I389" s="4"/>
      <c r="J389" s="4"/>
      <c r="K389" s="4"/>
      <c r="L389" s="4"/>
      <c r="M389" s="4"/>
      <c r="N389" s="4"/>
      <c r="O389" s="4"/>
      <c r="P389" s="4"/>
      <c r="Q389" s="4"/>
      <c r="R389" s="4"/>
    </row>
    <row r="390" spans="3:18" ht="12.75" customHeight="1">
      <c r="C390" s="4"/>
      <c r="D390" s="4" t="s">
        <v>588</v>
      </c>
      <c r="E390" s="4"/>
      <c r="F390" s="4"/>
      <c r="G390" s="4"/>
      <c r="H390" s="4"/>
      <c r="I390" s="4"/>
      <c r="J390" s="4"/>
      <c r="K390" s="4"/>
      <c r="L390" s="4"/>
      <c r="M390" s="4"/>
      <c r="N390" s="4"/>
      <c r="O390" s="4"/>
      <c r="P390" s="4"/>
      <c r="Q390" s="4"/>
      <c r="R390" s="4"/>
    </row>
    <row r="391" spans="3:18" ht="12.75" customHeight="1">
      <c r="C391" s="4" t="s">
        <v>736</v>
      </c>
      <c r="E391" s="4"/>
      <c r="F391" s="4"/>
      <c r="G391" s="4"/>
      <c r="H391" s="4"/>
      <c r="I391" s="4"/>
      <c r="J391" s="4"/>
      <c r="K391" s="4"/>
      <c r="L391" s="4"/>
      <c r="M391" s="4"/>
      <c r="N391" s="4"/>
      <c r="O391" s="4"/>
      <c r="P391" s="4"/>
      <c r="Q391" s="4"/>
      <c r="R391" s="4"/>
    </row>
    <row r="392" spans="3:18" ht="12.75" customHeight="1">
      <c r="C392" s="4"/>
      <c r="D392" s="4" t="s">
        <v>589</v>
      </c>
      <c r="E392" s="4"/>
      <c r="F392" s="4"/>
      <c r="G392" s="4"/>
      <c r="H392" s="4"/>
      <c r="I392" s="4"/>
      <c r="J392" s="4"/>
      <c r="K392" s="4"/>
      <c r="L392" s="4"/>
      <c r="M392" s="4"/>
      <c r="N392" s="4"/>
      <c r="O392" s="4"/>
      <c r="P392" s="4"/>
      <c r="Q392" s="4"/>
      <c r="R392" s="4"/>
    </row>
    <row r="393" spans="3:18" ht="12.75" customHeight="1">
      <c r="C393" s="4"/>
      <c r="D393" s="4" t="s">
        <v>590</v>
      </c>
      <c r="E393" s="4"/>
      <c r="F393" s="4"/>
      <c r="G393" s="4"/>
      <c r="H393" s="4"/>
      <c r="I393" s="4"/>
      <c r="J393" s="4"/>
      <c r="K393" s="4"/>
      <c r="L393" s="4"/>
      <c r="M393" s="4"/>
      <c r="N393" s="4"/>
      <c r="O393" s="4"/>
      <c r="P393" s="4"/>
      <c r="Q393" s="4"/>
      <c r="R393" s="4"/>
    </row>
    <row r="394" spans="3:18" ht="12.75" customHeight="1">
      <c r="C394" s="4"/>
      <c r="D394" s="4"/>
      <c r="E394" s="4"/>
      <c r="F394" s="4"/>
      <c r="G394" s="4"/>
      <c r="H394" s="4"/>
      <c r="I394" s="4"/>
      <c r="J394" s="4"/>
      <c r="K394" s="4"/>
      <c r="L394" s="4"/>
      <c r="M394" s="4"/>
      <c r="N394" s="4"/>
      <c r="O394" s="4"/>
      <c r="P394" s="4"/>
      <c r="Q394" s="4"/>
      <c r="R394" s="4"/>
    </row>
    <row r="395" spans="3:18" ht="12.75" customHeight="1">
      <c r="C395" t="s">
        <v>874</v>
      </c>
      <c r="F395" s="4"/>
      <c r="G395" s="4"/>
      <c r="H395" s="4"/>
      <c r="I395" s="4"/>
      <c r="J395" s="4"/>
      <c r="K395" s="4"/>
      <c r="L395" s="4"/>
      <c r="M395" s="4"/>
      <c r="N395" s="4"/>
      <c r="O395" s="4"/>
      <c r="P395" s="4"/>
      <c r="Q395" s="4"/>
      <c r="R395" s="4"/>
    </row>
    <row r="396" spans="3:18" ht="12.75" customHeight="1">
      <c r="D396" t="s">
        <v>435</v>
      </c>
      <c r="F396" s="4"/>
      <c r="G396" s="4"/>
      <c r="H396" s="4"/>
      <c r="I396" s="4"/>
      <c r="J396" s="4"/>
      <c r="K396" s="4"/>
      <c r="L396" s="4"/>
      <c r="M396" s="4"/>
      <c r="N396" s="4"/>
      <c r="O396" s="4"/>
      <c r="P396" s="4"/>
      <c r="Q396" s="4"/>
      <c r="R396" s="4"/>
    </row>
    <row r="397" spans="3:18" ht="12.75" customHeight="1">
      <c r="C397" s="41" t="s">
        <v>572</v>
      </c>
      <c r="F397" s="4"/>
      <c r="G397" s="4"/>
      <c r="H397" s="4"/>
      <c r="I397" s="4"/>
      <c r="J397" s="4"/>
      <c r="K397" s="4"/>
      <c r="L397" s="4"/>
      <c r="M397" s="4"/>
      <c r="N397" s="4"/>
      <c r="O397" s="4"/>
      <c r="P397" s="4"/>
      <c r="Q397" s="4"/>
      <c r="R397" s="4"/>
    </row>
    <row r="398" spans="3:18" ht="12.75" customHeight="1">
      <c r="D398" t="s">
        <v>446</v>
      </c>
      <c r="F398" s="4"/>
      <c r="G398" s="4"/>
      <c r="H398" s="4"/>
      <c r="I398" s="4"/>
      <c r="J398" s="4"/>
      <c r="K398" s="4"/>
      <c r="L398" s="4"/>
      <c r="M398" s="4"/>
      <c r="N398" s="4"/>
      <c r="O398" s="4"/>
      <c r="P398" s="4"/>
      <c r="Q398" s="4"/>
      <c r="R398" s="4"/>
    </row>
    <row r="399" spans="3:18" ht="12.75" customHeight="1">
      <c r="C399" t="s">
        <v>573</v>
      </c>
      <c r="F399" s="4"/>
      <c r="G399" s="4"/>
      <c r="H399" s="4"/>
      <c r="I399" s="4"/>
      <c r="J399" s="4"/>
      <c r="K399" s="4"/>
      <c r="L399" s="4"/>
      <c r="M399" s="4"/>
      <c r="N399" s="4"/>
      <c r="O399" s="4"/>
      <c r="P399" s="4"/>
      <c r="Q399" s="4"/>
      <c r="R399" s="4"/>
    </row>
    <row r="400" spans="3:18" ht="12.75" customHeight="1">
      <c r="D400" s="4" t="s">
        <v>448</v>
      </c>
      <c r="F400" s="4"/>
      <c r="G400" s="4"/>
      <c r="H400" s="4"/>
      <c r="I400" s="4"/>
      <c r="J400" s="4"/>
      <c r="K400" s="4"/>
      <c r="L400" s="4"/>
      <c r="M400" s="4"/>
      <c r="N400" s="4"/>
      <c r="O400" s="4"/>
      <c r="P400" s="4"/>
      <c r="Q400" s="4"/>
      <c r="R400" s="4"/>
    </row>
    <row r="401" spans="3:18" ht="12.75" customHeight="1">
      <c r="D401" s="4" t="s">
        <v>449</v>
      </c>
      <c r="F401" s="4"/>
      <c r="G401" s="4"/>
      <c r="H401" s="4"/>
      <c r="I401" s="4"/>
      <c r="J401" s="4"/>
      <c r="K401" s="4"/>
      <c r="L401" s="4"/>
      <c r="M401" s="4"/>
      <c r="N401" s="4"/>
      <c r="O401" s="4"/>
      <c r="P401" s="4"/>
      <c r="Q401" s="4"/>
      <c r="R401" s="4"/>
    </row>
    <row r="402" spans="3:18" ht="12.75" customHeight="1">
      <c r="C402" t="s">
        <v>530</v>
      </c>
      <c r="D402" s="4"/>
      <c r="F402" s="4"/>
      <c r="G402" s="4"/>
      <c r="H402" s="4"/>
      <c r="I402" s="4"/>
      <c r="J402" s="4"/>
      <c r="K402" s="4"/>
      <c r="L402" s="4"/>
      <c r="M402" s="4"/>
      <c r="N402" s="4"/>
      <c r="O402" s="4"/>
      <c r="P402" s="4"/>
      <c r="Q402" s="4"/>
      <c r="R402" s="4"/>
    </row>
    <row r="403" spans="3:18" ht="12.75" customHeight="1">
      <c r="D403" s="4" t="s">
        <v>465</v>
      </c>
      <c r="F403" s="4"/>
      <c r="G403" s="4"/>
      <c r="H403" s="4"/>
      <c r="I403" s="4"/>
      <c r="J403" s="4"/>
      <c r="K403" s="4"/>
      <c r="L403" s="4"/>
      <c r="M403" s="4"/>
      <c r="N403" s="4"/>
      <c r="O403" s="4"/>
      <c r="P403" s="4"/>
      <c r="Q403" s="4"/>
      <c r="R403" s="4"/>
    </row>
    <row r="404" spans="3:18" ht="12.75" customHeight="1">
      <c r="C404" s="4" t="s">
        <v>800</v>
      </c>
      <c r="F404" s="4"/>
      <c r="G404" s="4"/>
      <c r="H404" s="4"/>
      <c r="I404" s="4"/>
      <c r="J404" s="4"/>
      <c r="K404" s="4"/>
      <c r="L404" s="4"/>
      <c r="M404" s="4"/>
      <c r="N404" s="4"/>
      <c r="O404" s="4"/>
      <c r="P404" s="4"/>
      <c r="Q404" s="4"/>
      <c r="R404" s="4"/>
    </row>
    <row r="405" spans="3:18" ht="12.75" customHeight="1">
      <c r="D405" s="4" t="s">
        <v>591</v>
      </c>
      <c r="K405" s="4"/>
      <c r="L405" s="4"/>
      <c r="M405" s="4"/>
      <c r="N405" s="4"/>
      <c r="O405" s="4"/>
      <c r="P405" s="4"/>
      <c r="Q405" s="4"/>
      <c r="R405" s="4"/>
    </row>
    <row r="406" spans="3:18" ht="12.75" customHeight="1">
      <c r="D406" s="4" t="s">
        <v>592</v>
      </c>
      <c r="L406" s="4"/>
      <c r="M406" s="4"/>
      <c r="N406" s="4"/>
      <c r="O406" s="4"/>
      <c r="P406" s="4"/>
      <c r="Q406" s="4"/>
      <c r="R406" s="4"/>
    </row>
    <row r="407" spans="3:18" ht="12.75" customHeight="1">
      <c r="C407" s="4"/>
      <c r="D407" s="4" t="s">
        <v>593</v>
      </c>
      <c r="L407" s="4"/>
      <c r="M407" s="4"/>
      <c r="N407" s="4"/>
      <c r="O407" s="4"/>
      <c r="P407" s="4"/>
      <c r="Q407" s="4"/>
      <c r="R407" s="4"/>
    </row>
    <row r="408" spans="3:18" ht="12.75" customHeight="1">
      <c r="C408" t="s">
        <v>745</v>
      </c>
      <c r="J408" s="4"/>
      <c r="L408" s="4"/>
      <c r="M408" s="4"/>
      <c r="N408" s="4"/>
      <c r="O408" s="4"/>
      <c r="P408" s="4"/>
      <c r="Q408" s="4"/>
      <c r="R408" s="4"/>
    </row>
    <row r="409" spans="3:18" ht="12.75" customHeight="1">
      <c r="C409" s="4"/>
      <c r="D409" s="4" t="s">
        <v>571</v>
      </c>
      <c r="L409" s="4"/>
      <c r="M409" s="4"/>
      <c r="N409" s="4"/>
      <c r="O409" s="4"/>
      <c r="P409" s="4"/>
      <c r="Q409" s="4"/>
      <c r="R409" s="4"/>
    </row>
    <row r="410" spans="3:18" ht="12.75" customHeight="1">
      <c r="C410" s="4"/>
      <c r="D410" s="4" t="s">
        <v>574</v>
      </c>
      <c r="L410" s="4"/>
      <c r="M410" s="4"/>
      <c r="N410" s="4"/>
      <c r="O410" s="4"/>
      <c r="P410" s="4"/>
      <c r="Q410" s="4"/>
      <c r="R410" s="4"/>
    </row>
    <row r="411" spans="3:18" ht="12.75" customHeight="1">
      <c r="C411" s="4"/>
      <c r="D411" s="4" t="s">
        <v>594</v>
      </c>
      <c r="F411" s="4"/>
      <c r="G411" s="4"/>
      <c r="H411" s="4"/>
      <c r="I411" s="4"/>
      <c r="J411" s="4"/>
      <c r="L411" s="4"/>
      <c r="M411" s="4"/>
      <c r="N411" s="4"/>
      <c r="O411" s="4"/>
      <c r="P411" s="4"/>
      <c r="Q411" s="4"/>
      <c r="R411" s="4"/>
    </row>
    <row r="412" spans="3:18" ht="12.75" customHeight="1">
      <c r="C412" s="4" t="s">
        <v>746</v>
      </c>
      <c r="F412" s="4"/>
      <c r="G412" s="4"/>
      <c r="H412" s="4"/>
      <c r="I412" s="4"/>
      <c r="J412" s="4"/>
      <c r="K412" s="4"/>
      <c r="L412" s="4"/>
      <c r="M412" s="4"/>
      <c r="N412" s="4"/>
      <c r="O412" s="4"/>
      <c r="P412" s="4"/>
      <c r="Q412" s="4"/>
      <c r="R412" s="4"/>
    </row>
    <row r="413" spans="3:18" ht="12.75" customHeight="1">
      <c r="C413" s="4"/>
      <c r="D413" s="4" t="s">
        <v>595</v>
      </c>
      <c r="F413" s="4"/>
      <c r="G413" s="4"/>
      <c r="H413" s="4"/>
      <c r="I413" s="4"/>
      <c r="J413" s="4"/>
      <c r="K413" s="4"/>
      <c r="L413" s="4"/>
      <c r="M413" s="4"/>
      <c r="N413" s="4"/>
      <c r="O413" s="4"/>
      <c r="P413" s="4"/>
      <c r="Q413" s="4"/>
      <c r="R413" s="4"/>
    </row>
    <row r="414" spans="3:18" ht="12.75" customHeight="1">
      <c r="C414" s="4"/>
      <c r="D414" s="4" t="s">
        <v>596</v>
      </c>
      <c r="F414" s="4"/>
      <c r="G414" s="4"/>
      <c r="H414" s="4"/>
      <c r="I414" s="4"/>
      <c r="J414" s="4"/>
      <c r="K414" s="4"/>
      <c r="L414" s="4"/>
      <c r="M414" s="4"/>
      <c r="N414" s="4"/>
      <c r="O414" s="4"/>
      <c r="P414" s="4"/>
      <c r="Q414" s="4"/>
      <c r="R414" s="4"/>
    </row>
    <row r="415" spans="3:18" ht="12.75" customHeight="1">
      <c r="C415" s="4"/>
      <c r="D415" s="4" t="s">
        <v>597</v>
      </c>
      <c r="E415" s="4"/>
      <c r="F415" s="4"/>
      <c r="G415" s="4"/>
      <c r="H415" s="4"/>
      <c r="I415" s="4"/>
      <c r="J415" s="4"/>
      <c r="K415" s="4"/>
      <c r="L415" s="4"/>
      <c r="M415" s="4"/>
      <c r="N415" s="4"/>
      <c r="O415" s="4"/>
      <c r="P415" s="4"/>
      <c r="Q415" s="4"/>
      <c r="R415" s="4"/>
    </row>
    <row r="416" spans="3:18" ht="12.75" customHeight="1">
      <c r="C416" s="4"/>
      <c r="D416" s="4" t="s">
        <v>598</v>
      </c>
      <c r="E416" s="4"/>
      <c r="F416" s="4"/>
      <c r="G416" s="4"/>
      <c r="H416" s="4"/>
      <c r="I416" s="4"/>
      <c r="J416" s="4"/>
      <c r="K416" s="4"/>
      <c r="L416" s="4"/>
      <c r="M416" t="s">
        <v>1839</v>
      </c>
      <c r="N416" s="4"/>
      <c r="O416" s="4"/>
      <c r="P416" s="4"/>
      <c r="Q416" s="4"/>
      <c r="R416" s="4"/>
    </row>
    <row r="417" spans="3:18" ht="12.75" customHeight="1">
      <c r="C417" s="4"/>
      <c r="D417" s="4" t="s">
        <v>610</v>
      </c>
      <c r="E417" s="4"/>
      <c r="F417" s="4"/>
      <c r="G417" s="4"/>
      <c r="H417" s="4"/>
      <c r="I417" s="4"/>
      <c r="J417" s="4"/>
      <c r="K417" s="4"/>
      <c r="L417" s="4"/>
      <c r="M417" s="4"/>
      <c r="N417" s="4"/>
      <c r="O417" s="4"/>
      <c r="P417" s="4"/>
      <c r="Q417" s="4"/>
      <c r="R417" s="4"/>
    </row>
    <row r="418" spans="3:18" ht="12.75" customHeight="1">
      <c r="C418" s="4"/>
      <c r="D418" s="4" t="s">
        <v>794</v>
      </c>
      <c r="E418" s="4"/>
      <c r="F418" s="4"/>
      <c r="G418" s="4"/>
      <c r="H418" s="4"/>
      <c r="I418" s="4"/>
      <c r="J418" s="4"/>
      <c r="K418" s="4"/>
      <c r="L418" s="4"/>
      <c r="M418" s="4"/>
      <c r="N418" s="4"/>
      <c r="O418" s="4"/>
      <c r="P418" s="4"/>
      <c r="Q418" s="4"/>
      <c r="R418" s="4"/>
    </row>
    <row r="419" spans="3:18" ht="12.75" customHeight="1">
      <c r="C419" s="4"/>
      <c r="D419" s="4" t="s">
        <v>611</v>
      </c>
      <c r="E419" s="4"/>
      <c r="F419" s="4"/>
      <c r="G419" s="4"/>
      <c r="H419" s="4"/>
      <c r="I419" s="4"/>
      <c r="J419" s="4"/>
      <c r="K419" s="4"/>
      <c r="L419" s="4"/>
      <c r="M419" s="4"/>
      <c r="N419" s="4"/>
      <c r="O419" s="4"/>
      <c r="P419" s="4"/>
      <c r="Q419" s="4"/>
      <c r="R419" s="4"/>
    </row>
    <row r="420" spans="3:18" ht="12.75" customHeight="1">
      <c r="C420" s="4"/>
      <c r="D420" s="4"/>
      <c r="E420" s="4"/>
      <c r="F420" s="4"/>
      <c r="G420" s="4"/>
      <c r="H420" s="4"/>
      <c r="I420" s="4"/>
      <c r="J420" s="4"/>
      <c r="K420" s="4"/>
      <c r="L420" s="4"/>
      <c r="M420" s="4"/>
      <c r="N420" s="4"/>
      <c r="O420" s="4"/>
      <c r="P420" s="4"/>
      <c r="Q420" s="4"/>
      <c r="R420" s="4"/>
    </row>
    <row r="421" spans="3:18" ht="12.75" customHeight="1">
      <c r="C421" t="s">
        <v>1856</v>
      </c>
      <c r="D421" s="4"/>
      <c r="E421" s="4"/>
      <c r="F421" s="4"/>
      <c r="G421" s="4"/>
      <c r="H421" s="4"/>
      <c r="I421" s="4"/>
      <c r="J421" s="4"/>
      <c r="K421" s="4"/>
      <c r="L421" s="4"/>
    </row>
    <row r="422" spans="3:18" ht="12.75" customHeight="1">
      <c r="C422" t="s">
        <v>1857</v>
      </c>
      <c r="D422" s="4"/>
      <c r="E422" s="4"/>
      <c r="F422" s="4"/>
      <c r="G422" s="4"/>
      <c r="H422" s="4"/>
      <c r="I422" s="4"/>
      <c r="J422" s="4"/>
      <c r="K422" s="4"/>
      <c r="L422" s="21"/>
    </row>
    <row r="423" spans="3:18" ht="12.75" customHeight="1">
      <c r="C423" t="s">
        <v>747</v>
      </c>
      <c r="D423" s="4"/>
      <c r="E423" s="4"/>
      <c r="F423" s="4"/>
      <c r="G423" s="4"/>
      <c r="H423" s="4"/>
      <c r="I423" s="4"/>
      <c r="J423" s="4"/>
      <c r="K423" s="4"/>
      <c r="L423" s="21"/>
    </row>
    <row r="424" spans="3:18" ht="12.75" customHeight="1">
      <c r="D424" s="4"/>
      <c r="E424" s="4"/>
      <c r="F424" s="4"/>
      <c r="G424" s="4"/>
      <c r="H424" s="4"/>
      <c r="I424" s="4"/>
      <c r="J424" s="4"/>
      <c r="K424" s="4"/>
      <c r="L424" s="21"/>
    </row>
    <row r="425" spans="3:18" ht="12.75" customHeight="1">
      <c r="C425" s="57" t="s">
        <v>748</v>
      </c>
      <c r="D425" s="4"/>
      <c r="E425" s="4"/>
      <c r="F425" s="4"/>
      <c r="G425" s="4"/>
      <c r="H425" s="4"/>
      <c r="I425" s="4"/>
      <c r="J425" s="4"/>
      <c r="K425" s="4"/>
      <c r="L425" s="21"/>
    </row>
    <row r="426" spans="3:18" ht="12.75" customHeight="1">
      <c r="C426" s="57" t="s">
        <v>947</v>
      </c>
      <c r="D426" s="4"/>
      <c r="E426" s="4"/>
      <c r="F426" s="4"/>
      <c r="G426" s="4"/>
      <c r="H426" s="4"/>
      <c r="I426" s="4"/>
      <c r="J426" s="4"/>
      <c r="K426" s="4"/>
      <c r="L426" s="21"/>
    </row>
    <row r="427" spans="3:18" ht="12.75" customHeight="1">
      <c r="D427" s="4" t="s">
        <v>575</v>
      </c>
      <c r="E427" s="4"/>
      <c r="F427" s="4"/>
      <c r="G427" s="4"/>
      <c r="H427" s="4"/>
      <c r="I427" s="4"/>
      <c r="J427" s="4"/>
      <c r="K427" s="4"/>
      <c r="L427" s="21"/>
    </row>
    <row r="428" spans="3:18" ht="12.75" customHeight="1">
      <c r="D428" s="57" t="s">
        <v>579</v>
      </c>
      <c r="E428" s="4"/>
      <c r="F428" s="4"/>
      <c r="G428" s="4"/>
      <c r="H428" s="4"/>
      <c r="I428" s="4"/>
      <c r="J428" s="4"/>
      <c r="K428" s="4"/>
      <c r="L428" s="21"/>
    </row>
    <row r="429" spans="3:18" ht="12.75" customHeight="1">
      <c r="D429" s="57" t="s">
        <v>576</v>
      </c>
      <c r="E429" s="4"/>
      <c r="F429" s="4"/>
      <c r="G429" s="4"/>
      <c r="H429" s="4"/>
      <c r="I429" s="4"/>
      <c r="J429" s="4"/>
      <c r="K429" s="4"/>
      <c r="L429" s="21"/>
    </row>
    <row r="430" spans="3:18" ht="12.75" customHeight="1">
      <c r="D430" s="4" t="s">
        <v>577</v>
      </c>
      <c r="E430" s="4"/>
      <c r="F430" s="4"/>
      <c r="G430" s="4"/>
      <c r="H430" s="4"/>
      <c r="I430" s="4"/>
      <c r="J430" s="4"/>
      <c r="K430" s="4"/>
      <c r="L430" s="21"/>
    </row>
    <row r="431" spans="3:18" ht="12.75" customHeight="1">
      <c r="D431" s="57" t="s">
        <v>580</v>
      </c>
      <c r="E431" s="4"/>
      <c r="F431" s="4"/>
      <c r="G431" s="4"/>
      <c r="H431" s="4"/>
      <c r="I431" s="4"/>
      <c r="J431" s="4"/>
      <c r="K431" s="4"/>
    </row>
    <row r="432" spans="3:18" ht="12.75" customHeight="1">
      <c r="D432" s="57" t="s">
        <v>578</v>
      </c>
      <c r="E432" s="4"/>
      <c r="F432" s="4"/>
      <c r="G432" s="4"/>
      <c r="H432" s="4"/>
      <c r="I432" s="4"/>
      <c r="J432" s="4"/>
      <c r="K432" s="4"/>
    </row>
    <row r="433" spans="3:12" ht="12.75" customHeight="1">
      <c r="D433" s="7" t="s">
        <v>463</v>
      </c>
      <c r="E433" s="4"/>
      <c r="F433" s="4"/>
      <c r="G433" s="4"/>
      <c r="H433" s="4"/>
      <c r="I433" s="4"/>
      <c r="J433" s="4"/>
      <c r="K433" s="4"/>
    </row>
    <row r="434" spans="3:12" ht="12.75" customHeight="1">
      <c r="D434" s="58" t="s">
        <v>770</v>
      </c>
      <c r="G434" s="4"/>
      <c r="H434" s="4"/>
      <c r="I434" s="4"/>
      <c r="J434" s="4"/>
      <c r="K434" s="4"/>
    </row>
    <row r="435" spans="3:12" ht="12.75" customHeight="1">
      <c r="D435" s="58" t="s">
        <v>599</v>
      </c>
      <c r="I435" s="4"/>
      <c r="J435" s="57"/>
      <c r="K435" s="4"/>
      <c r="L435" s="20"/>
    </row>
    <row r="436" spans="3:12" ht="12.75" customHeight="1">
      <c r="C436" t="s">
        <v>1920</v>
      </c>
      <c r="D436" s="58"/>
      <c r="I436" s="4"/>
      <c r="J436" s="4"/>
      <c r="K436" s="4"/>
      <c r="L436" s="20"/>
    </row>
    <row r="437" spans="3:12" ht="12.75" customHeight="1">
      <c r="D437" s="57" t="s">
        <v>767</v>
      </c>
      <c r="I437" s="4"/>
      <c r="J437" s="4"/>
      <c r="K437" s="4"/>
      <c r="L437" s="20"/>
    </row>
    <row r="438" spans="3:12" ht="12.75" customHeight="1">
      <c r="D438" s="57" t="s">
        <v>576</v>
      </c>
      <c r="I438" s="4"/>
      <c r="J438" s="4"/>
      <c r="K438" s="4"/>
    </row>
    <row r="439" spans="3:12" ht="12.75" customHeight="1">
      <c r="D439" s="57" t="s">
        <v>749</v>
      </c>
      <c r="I439" s="4"/>
      <c r="J439" s="4"/>
      <c r="K439" s="4"/>
      <c r="L439" s="20"/>
    </row>
    <row r="440" spans="3:12" ht="12.75" customHeight="1">
      <c r="D440" s="57" t="s">
        <v>769</v>
      </c>
      <c r="I440" s="4"/>
      <c r="J440" s="4"/>
      <c r="K440" s="4"/>
      <c r="L440" s="20"/>
    </row>
    <row r="441" spans="3:12" ht="12.75" customHeight="1">
      <c r="D441" s="57" t="s">
        <v>750</v>
      </c>
      <c r="I441" s="4"/>
      <c r="J441" s="4"/>
      <c r="K441" s="4"/>
      <c r="L441" s="20"/>
    </row>
    <row r="442" spans="3:12" ht="12.75" customHeight="1">
      <c r="D442" s="57" t="s">
        <v>772</v>
      </c>
      <c r="I442" s="4"/>
      <c r="J442" s="4"/>
      <c r="K442" s="4"/>
      <c r="L442" s="20"/>
    </row>
    <row r="443" spans="3:12" ht="12.75" customHeight="1">
      <c r="D443" s="58" t="s">
        <v>771</v>
      </c>
      <c r="I443" s="4"/>
      <c r="J443" s="4"/>
      <c r="K443" s="4"/>
      <c r="L443" s="20"/>
    </row>
    <row r="444" spans="3:12" ht="12.75" customHeight="1">
      <c r="D444" s="58" t="s">
        <v>768</v>
      </c>
      <c r="I444" s="4"/>
      <c r="J444" s="4"/>
      <c r="K444" s="4"/>
    </row>
    <row r="445" spans="3:12" ht="12.75" customHeight="1">
      <c r="D445" s="57"/>
      <c r="I445" s="4"/>
      <c r="J445" s="4"/>
      <c r="K445" s="4"/>
    </row>
    <row r="446" spans="3:12" ht="12.75" customHeight="1">
      <c r="C446" s="7" t="s">
        <v>751</v>
      </c>
      <c r="D446" s="57"/>
      <c r="I446" s="4"/>
      <c r="J446" s="4"/>
      <c r="K446" s="4"/>
    </row>
    <row r="447" spans="3:12" ht="12.75" customHeight="1">
      <c r="C447" s="7"/>
      <c r="D447" t="s">
        <v>766</v>
      </c>
      <c r="I447" s="4"/>
      <c r="J447" s="4"/>
      <c r="K447" s="4"/>
    </row>
    <row r="448" spans="3:12" ht="12.75" customHeight="1">
      <c r="C448" s="7"/>
      <c r="D448" s="57" t="s">
        <v>773</v>
      </c>
      <c r="I448" s="4"/>
      <c r="J448" s="4"/>
      <c r="K448" s="4"/>
    </row>
    <row r="449" spans="3:11" ht="12.75" customHeight="1">
      <c r="C449" s="7"/>
      <c r="D449" s="57" t="s">
        <v>774</v>
      </c>
      <c r="I449" s="4"/>
      <c r="J449" s="4"/>
      <c r="K449" s="4"/>
    </row>
    <row r="450" spans="3:11" ht="12.75" customHeight="1">
      <c r="C450" s="7"/>
      <c r="D450" s="57" t="s">
        <v>775</v>
      </c>
      <c r="I450" s="4"/>
      <c r="J450" s="4"/>
      <c r="K450" s="4"/>
    </row>
    <row r="451" spans="3:11" ht="12.75" customHeight="1">
      <c r="C451" s="7"/>
      <c r="D451" s="57" t="s">
        <v>776</v>
      </c>
      <c r="I451" s="4"/>
      <c r="J451" s="4"/>
      <c r="K451" s="4"/>
    </row>
    <row r="452" spans="3:11" ht="12.75" customHeight="1">
      <c r="C452" s="7"/>
      <c r="D452" s="57" t="s">
        <v>777</v>
      </c>
      <c r="I452" s="4"/>
      <c r="J452" s="4"/>
      <c r="K452" s="4"/>
    </row>
    <row r="453" spans="3:11" ht="12.75" customHeight="1">
      <c r="C453" s="7"/>
      <c r="D453" s="57" t="s">
        <v>778</v>
      </c>
      <c r="I453" s="4"/>
      <c r="J453" s="4"/>
      <c r="K453" s="4"/>
    </row>
    <row r="454" spans="3:11" ht="12.75" customHeight="1">
      <c r="C454" s="7"/>
      <c r="D454" s="57" t="s">
        <v>779</v>
      </c>
      <c r="I454" s="4"/>
      <c r="J454" s="4"/>
      <c r="K454" s="4"/>
    </row>
    <row r="455" spans="3:11" ht="12.75" customHeight="1">
      <c r="C455" s="7"/>
      <c r="D455" s="57" t="s">
        <v>780</v>
      </c>
      <c r="I455" s="4"/>
      <c r="J455" s="4"/>
      <c r="K455" s="4"/>
    </row>
    <row r="456" spans="3:11" ht="12.75" customHeight="1">
      <c r="C456" s="7"/>
      <c r="D456" s="57" t="s">
        <v>781</v>
      </c>
      <c r="I456" s="4"/>
      <c r="J456" s="4"/>
      <c r="K456" s="4"/>
    </row>
    <row r="457" spans="3:11" ht="12.75" customHeight="1">
      <c r="C457" s="7"/>
      <c r="D457" s="57" t="s">
        <v>782</v>
      </c>
      <c r="I457" s="4"/>
      <c r="J457" s="4"/>
      <c r="K457" s="4"/>
    </row>
    <row r="458" spans="3:11" ht="12.75" customHeight="1">
      <c r="C458" s="7"/>
      <c r="D458" s="57" t="s">
        <v>783</v>
      </c>
      <c r="I458" s="4"/>
      <c r="J458" s="4"/>
      <c r="K458" s="4"/>
    </row>
    <row r="459" spans="3:11" ht="12.75" customHeight="1">
      <c r="C459" s="7"/>
      <c r="D459" s="57" t="s">
        <v>784</v>
      </c>
      <c r="I459" s="4"/>
      <c r="J459" s="4"/>
      <c r="K459" s="4"/>
    </row>
    <row r="460" spans="3:11" ht="12.75" customHeight="1">
      <c r="C460" s="7"/>
      <c r="D460" s="57" t="s">
        <v>785</v>
      </c>
      <c r="I460" s="4"/>
      <c r="J460" s="4"/>
      <c r="K460" s="4"/>
    </row>
    <row r="461" spans="3:11" ht="12.75" customHeight="1">
      <c r="C461" s="7"/>
      <c r="D461" s="57" t="s">
        <v>786</v>
      </c>
      <c r="I461" s="4"/>
      <c r="J461" s="4"/>
      <c r="K461" s="4"/>
    </row>
    <row r="462" spans="3:11" ht="12.75" customHeight="1">
      <c r="C462" s="7"/>
      <c r="D462" s="57" t="s">
        <v>787</v>
      </c>
      <c r="I462" s="4"/>
      <c r="J462" s="4"/>
      <c r="K462" s="4"/>
    </row>
    <row r="463" spans="3:11" ht="12.75" customHeight="1">
      <c r="C463" s="7"/>
      <c r="D463" s="57" t="s">
        <v>788</v>
      </c>
      <c r="I463" s="4"/>
      <c r="J463" s="4"/>
      <c r="K463" s="4"/>
    </row>
    <row r="464" spans="3:11" ht="12.75" customHeight="1">
      <c r="C464" s="7"/>
      <c r="D464" s="57" t="s">
        <v>789</v>
      </c>
      <c r="I464" s="4"/>
      <c r="J464" s="4"/>
      <c r="K464" s="4"/>
    </row>
    <row r="465" spans="3:9" ht="12.75" customHeight="1">
      <c r="C465" s="4" t="s">
        <v>756</v>
      </c>
      <c r="E465" s="4"/>
      <c r="F465" s="4"/>
    </row>
    <row r="466" spans="3:9" ht="12.75" customHeight="1">
      <c r="C466" s="7"/>
      <c r="D466" t="s">
        <v>752</v>
      </c>
    </row>
    <row r="467" spans="3:9" ht="12.75" customHeight="1">
      <c r="C467" t="s">
        <v>757</v>
      </c>
    </row>
    <row r="468" spans="3:9" ht="12.75" customHeight="1">
      <c r="C468" s="7"/>
      <c r="D468" t="s">
        <v>753</v>
      </c>
    </row>
    <row r="469" spans="3:9" ht="12.75" customHeight="1">
      <c r="C469" s="7"/>
      <c r="D469" t="s">
        <v>754</v>
      </c>
    </row>
    <row r="470" spans="3:9" ht="12.75" customHeight="1">
      <c r="C470" s="7"/>
      <c r="D470" s="47" t="s">
        <v>709</v>
      </c>
    </row>
    <row r="471" spans="3:9" ht="12.75" customHeight="1">
      <c r="C471" t="s">
        <v>755</v>
      </c>
    </row>
    <row r="472" spans="3:9" ht="12.75" customHeight="1">
      <c r="C472" s="7"/>
      <c r="D472" s="47" t="s">
        <v>790</v>
      </c>
    </row>
    <row r="473" spans="3:9" ht="12.75" customHeight="1">
      <c r="D473" s="4"/>
    </row>
    <row r="474" spans="3:9" ht="12.75" customHeight="1">
      <c r="C474" s="7" t="s">
        <v>801</v>
      </c>
      <c r="D474" s="4"/>
    </row>
    <row r="475" spans="3:9" ht="12.75" customHeight="1">
      <c r="C475" s="7" t="s">
        <v>761</v>
      </c>
      <c r="D475" s="56"/>
    </row>
    <row r="476" spans="3:9" ht="12.75" customHeight="1">
      <c r="C476" s="7"/>
      <c r="D476" t="s">
        <v>758</v>
      </c>
      <c r="I476" s="4"/>
    </row>
    <row r="477" spans="3:9" ht="12.75" customHeight="1">
      <c r="C477" s="7"/>
      <c r="D477" s="4" t="s">
        <v>577</v>
      </c>
      <c r="E477" s="4"/>
    </row>
    <row r="478" spans="3:9" ht="12.75" customHeight="1">
      <c r="C478" s="7"/>
      <c r="D478" s="4" t="s">
        <v>762</v>
      </c>
      <c r="E478" s="4"/>
    </row>
    <row r="479" spans="3:9" ht="12.75" customHeight="1">
      <c r="C479" s="7"/>
      <c r="D479" s="4" t="s">
        <v>763</v>
      </c>
      <c r="E479" s="4"/>
    </row>
    <row r="480" spans="3:9" ht="12.75" customHeight="1">
      <c r="C480" s="7"/>
      <c r="D480" s="4" t="s">
        <v>608</v>
      </c>
      <c r="E480" s="4"/>
    </row>
    <row r="481" spans="3:14" ht="12.75" customHeight="1">
      <c r="C481" s="7"/>
      <c r="D481" s="4" t="s">
        <v>609</v>
      </c>
      <c r="E481" s="4"/>
    </row>
    <row r="482" spans="3:14" ht="12.75" customHeight="1">
      <c r="C482" s="7"/>
      <c r="D482" s="4" t="s">
        <v>613</v>
      </c>
      <c r="E482" s="4"/>
    </row>
    <row r="483" spans="3:14" ht="12.75" customHeight="1">
      <c r="C483" s="7"/>
      <c r="D483" s="21" t="s">
        <v>616</v>
      </c>
      <c r="E483" s="4"/>
      <c r="L483" s="21"/>
    </row>
    <row r="484" spans="3:14" ht="12.75" customHeight="1">
      <c r="C484" s="7"/>
      <c r="D484" s="4" t="s">
        <v>759</v>
      </c>
      <c r="E484" s="4"/>
      <c r="L484" s="4" t="s">
        <v>641</v>
      </c>
    </row>
    <row r="485" spans="3:14" ht="12.75" customHeight="1">
      <c r="C485" s="7"/>
      <c r="D485" s="4" t="s">
        <v>622</v>
      </c>
      <c r="L485" s="4" t="s">
        <v>642</v>
      </c>
      <c r="N485" s="4"/>
    </row>
    <row r="486" spans="3:14" ht="12.75" customHeight="1">
      <c r="C486" s="7"/>
      <c r="D486" s="21" t="s">
        <v>710</v>
      </c>
      <c r="K486" s="4"/>
      <c r="L486" s="4" t="s">
        <v>643</v>
      </c>
      <c r="N486" s="4"/>
    </row>
    <row r="487" spans="3:14" ht="12.75" customHeight="1">
      <c r="C487" s="7"/>
      <c r="D487" s="4" t="s">
        <v>614</v>
      </c>
      <c r="L487" s="4" t="s">
        <v>644</v>
      </c>
    </row>
    <row r="488" spans="3:14" ht="12.75" customHeight="1">
      <c r="C488" s="7"/>
      <c r="D488" s="21" t="s">
        <v>687</v>
      </c>
      <c r="L488" s="4" t="s">
        <v>645</v>
      </c>
    </row>
    <row r="489" spans="3:14" ht="12.75" customHeight="1">
      <c r="C489" s="7"/>
      <c r="D489" s="4" t="s">
        <v>612</v>
      </c>
      <c r="G489" s="4"/>
      <c r="L489" s="4" t="s">
        <v>646</v>
      </c>
    </row>
    <row r="490" spans="3:14" ht="12.75" customHeight="1">
      <c r="C490" s="7"/>
      <c r="D490" s="4" t="s">
        <v>615</v>
      </c>
      <c r="G490" s="4"/>
      <c r="L490" s="4" t="s">
        <v>647</v>
      </c>
      <c r="N490" s="4"/>
    </row>
    <row r="491" spans="3:14" ht="12.75" customHeight="1">
      <c r="C491" s="7"/>
      <c r="D491" s="21" t="s">
        <v>707</v>
      </c>
      <c r="L491" s="4" t="s">
        <v>648</v>
      </c>
      <c r="N491" s="4"/>
    </row>
    <row r="492" spans="3:14" ht="12.75" customHeight="1">
      <c r="C492" s="7"/>
      <c r="D492" s="7" t="s">
        <v>463</v>
      </c>
      <c r="L492" s="4" t="s">
        <v>649</v>
      </c>
      <c r="N492" s="4"/>
    </row>
    <row r="493" spans="3:14" ht="12.75" customHeight="1">
      <c r="C493" s="7"/>
      <c r="D493" s="47" t="s">
        <v>670</v>
      </c>
      <c r="L493" s="4" t="s">
        <v>650</v>
      </c>
      <c r="N493" s="4"/>
    </row>
    <row r="494" spans="3:14" ht="12.75" customHeight="1">
      <c r="C494" s="7"/>
      <c r="D494" t="s">
        <v>693</v>
      </c>
      <c r="L494" s="4" t="s">
        <v>651</v>
      </c>
      <c r="N494" s="4"/>
    </row>
    <row r="495" spans="3:14" ht="12.75" customHeight="1">
      <c r="C495" s="7"/>
      <c r="D495" t="s">
        <v>694</v>
      </c>
      <c r="L495" s="21" t="s">
        <v>652</v>
      </c>
      <c r="N495" s="4"/>
    </row>
    <row r="496" spans="3:14" ht="12.75" customHeight="1">
      <c r="C496" s="7"/>
      <c r="D496" t="s">
        <v>695</v>
      </c>
      <c r="N496" s="4"/>
    </row>
    <row r="497" spans="3:14" ht="12.75" customHeight="1">
      <c r="C497" s="7"/>
      <c r="D497" s="21" t="s">
        <v>696</v>
      </c>
      <c r="N497" s="4"/>
    </row>
    <row r="498" spans="3:14" ht="12.75" customHeight="1">
      <c r="C498" s="7"/>
      <c r="D498" s="21"/>
      <c r="N498" s="4"/>
    </row>
    <row r="499" spans="3:14" ht="12.75" customHeight="1">
      <c r="C499" s="7" t="s">
        <v>764</v>
      </c>
      <c r="N499" s="4"/>
    </row>
    <row r="500" spans="3:14" ht="12.75" customHeight="1">
      <c r="C500" s="7"/>
      <c r="D500" s="4" t="s">
        <v>611</v>
      </c>
      <c r="N500" s="4"/>
    </row>
    <row r="501" spans="3:14" ht="12.75" customHeight="1">
      <c r="C501" s="7" t="s">
        <v>791</v>
      </c>
      <c r="N501" s="4"/>
    </row>
    <row r="502" spans="3:14" ht="12.75" customHeight="1">
      <c r="C502" s="7"/>
      <c r="D502" s="4" t="s">
        <v>617</v>
      </c>
      <c r="N502" s="21"/>
    </row>
    <row r="503" spans="3:14" ht="12.75" customHeight="1">
      <c r="C503" s="7"/>
      <c r="D503" s="4" t="s">
        <v>708</v>
      </c>
    </row>
    <row r="504" spans="3:14" ht="12.75" customHeight="1">
      <c r="C504" s="7"/>
      <c r="D504" s="21" t="s">
        <v>705</v>
      </c>
    </row>
    <row r="505" spans="3:14" ht="12.75" customHeight="1">
      <c r="C505" s="7"/>
      <c r="D505" s="21"/>
    </row>
    <row r="506" spans="3:14" ht="12.75" customHeight="1">
      <c r="C506" s="7"/>
      <c r="D506" s="4" t="s">
        <v>618</v>
      </c>
    </row>
    <row r="507" spans="3:14" ht="12.75" customHeight="1">
      <c r="C507" s="7"/>
      <c r="D507" s="4" t="s">
        <v>619</v>
      </c>
    </row>
    <row r="508" spans="3:14" ht="12.75" customHeight="1">
      <c r="C508" s="7"/>
      <c r="D508" s="4" t="s">
        <v>666</v>
      </c>
    </row>
    <row r="509" spans="3:14" ht="12.75" customHeight="1">
      <c r="C509" s="7"/>
      <c r="D509" s="4" t="s">
        <v>667</v>
      </c>
    </row>
    <row r="510" spans="3:14" ht="12.75" customHeight="1">
      <c r="C510" s="7"/>
      <c r="D510" s="4" t="s">
        <v>668</v>
      </c>
    </row>
    <row r="511" spans="3:14" ht="12.75" customHeight="1">
      <c r="C511" s="7"/>
      <c r="D511" s="4" t="s">
        <v>669</v>
      </c>
    </row>
    <row r="512" spans="3:14" ht="12.75" customHeight="1">
      <c r="C512" s="7"/>
      <c r="D512" s="4" t="s">
        <v>671</v>
      </c>
    </row>
    <row r="513" spans="3:24" ht="12.75" customHeight="1">
      <c r="C513" s="7"/>
      <c r="D513" s="4" t="s">
        <v>672</v>
      </c>
    </row>
    <row r="514" spans="3:24" ht="12.75" customHeight="1">
      <c r="C514" s="7"/>
      <c r="D514" s="4" t="s">
        <v>673</v>
      </c>
    </row>
    <row r="515" spans="3:24" ht="12.75" customHeight="1">
      <c r="C515" s="7"/>
      <c r="D515" s="4" t="s">
        <v>674</v>
      </c>
    </row>
    <row r="516" spans="3:24" ht="12.75" customHeight="1">
      <c r="C516" s="7"/>
      <c r="D516" s="4" t="s">
        <v>675</v>
      </c>
      <c r="X516" s="21"/>
    </row>
    <row r="517" spans="3:24" ht="12.75" customHeight="1">
      <c r="C517" s="7"/>
      <c r="D517" s="21" t="s">
        <v>706</v>
      </c>
    </row>
    <row r="518" spans="3:24" ht="12.75" customHeight="1">
      <c r="C518" s="7"/>
      <c r="D518" s="56"/>
    </row>
    <row r="519" spans="3:24" ht="12.75" customHeight="1">
      <c r="C519" s="7"/>
      <c r="D519" s="4" t="s">
        <v>620</v>
      </c>
    </row>
    <row r="520" spans="3:24" ht="12.75" customHeight="1">
      <c r="C520" s="7"/>
      <c r="D520" s="4" t="s">
        <v>697</v>
      </c>
    </row>
    <row r="521" spans="3:24" ht="12.75" customHeight="1">
      <c r="C521" s="7"/>
      <c r="D521" s="4" t="s">
        <v>698</v>
      </c>
    </row>
    <row r="522" spans="3:24" ht="12.75" customHeight="1">
      <c r="C522" s="7"/>
      <c r="D522" s="21" t="s">
        <v>699</v>
      </c>
    </row>
    <row r="523" spans="3:24" ht="12.75" customHeight="1">
      <c r="C523" s="7"/>
      <c r="D523" s="56"/>
    </row>
    <row r="524" spans="3:24" ht="12.75" customHeight="1">
      <c r="C524" s="7"/>
      <c r="D524" s="4" t="s">
        <v>621</v>
      </c>
    </row>
    <row r="525" spans="3:24" ht="12.75" customHeight="1">
      <c r="C525" s="7"/>
      <c r="D525" s="4" t="s">
        <v>688</v>
      </c>
    </row>
    <row r="526" spans="3:24" ht="12.75" customHeight="1">
      <c r="D526" s="4" t="s">
        <v>689</v>
      </c>
      <c r="E526" s="21"/>
    </row>
    <row r="527" spans="3:24" ht="12.75" customHeight="1">
      <c r="C527" s="44"/>
      <c r="D527" s="4" t="s">
        <v>690</v>
      </c>
    </row>
    <row r="528" spans="3:24" ht="12.75" customHeight="1">
      <c r="C528" s="7"/>
      <c r="D528" s="4" t="s">
        <v>691</v>
      </c>
    </row>
    <row r="529" spans="3:4" ht="12.75" customHeight="1">
      <c r="C529" s="7"/>
      <c r="D529" s="4" t="s">
        <v>711</v>
      </c>
    </row>
    <row r="530" spans="3:4" ht="12.75" customHeight="1">
      <c r="C530" s="7"/>
      <c r="D530" s="4" t="s">
        <v>712</v>
      </c>
    </row>
    <row r="531" spans="3:4" ht="12.75" customHeight="1">
      <c r="C531" s="7"/>
      <c r="D531" s="4" t="s">
        <v>713</v>
      </c>
    </row>
    <row r="532" spans="3:4" ht="12.75" customHeight="1">
      <c r="C532" s="7"/>
      <c r="D532" s="4" t="s">
        <v>714</v>
      </c>
    </row>
    <row r="533" spans="3:4" ht="12.75" customHeight="1">
      <c r="C533" s="7"/>
      <c r="D533" s="4" t="s">
        <v>715</v>
      </c>
    </row>
    <row r="534" spans="3:4" ht="12.75" customHeight="1">
      <c r="C534" s="7"/>
      <c r="D534" s="4" t="s">
        <v>716</v>
      </c>
    </row>
    <row r="535" spans="3:4" ht="12.75" customHeight="1">
      <c r="C535" s="7"/>
      <c r="D535" s="21" t="s">
        <v>717</v>
      </c>
    </row>
    <row r="536" spans="3:4" ht="12.75" customHeight="1">
      <c r="C536" s="7"/>
      <c r="D536" s="7"/>
    </row>
    <row r="537" spans="3:4" ht="12.75" customHeight="1">
      <c r="C537" s="7"/>
      <c r="D537" s="4" t="s">
        <v>623</v>
      </c>
    </row>
    <row r="538" spans="3:4" ht="12.75" customHeight="1">
      <c r="C538" s="7"/>
      <c r="D538" s="4" t="s">
        <v>676</v>
      </c>
    </row>
    <row r="539" spans="3:4" ht="12.75" customHeight="1">
      <c r="C539" s="7"/>
      <c r="D539" s="4" t="s">
        <v>677</v>
      </c>
    </row>
    <row r="540" spans="3:4" ht="12.75" customHeight="1">
      <c r="C540" s="7"/>
      <c r="D540" s="4" t="s">
        <v>678</v>
      </c>
    </row>
    <row r="541" spans="3:4" ht="12.75" customHeight="1">
      <c r="C541" s="7"/>
      <c r="D541" s="4" t="s">
        <v>679</v>
      </c>
    </row>
    <row r="542" spans="3:4" ht="12.75" customHeight="1">
      <c r="C542" s="7"/>
      <c r="D542" s="4" t="s">
        <v>680</v>
      </c>
    </row>
    <row r="543" spans="3:4" ht="12.75" customHeight="1">
      <c r="C543" s="7"/>
      <c r="D543" s="4" t="s">
        <v>681</v>
      </c>
    </row>
    <row r="544" spans="3:4" ht="12.75" customHeight="1">
      <c r="C544" s="7"/>
      <c r="D544" s="4" t="s">
        <v>682</v>
      </c>
    </row>
    <row r="545" spans="3:4" ht="12.75" customHeight="1">
      <c r="C545" s="7"/>
      <c r="D545" s="4" t="s">
        <v>683</v>
      </c>
    </row>
    <row r="546" spans="3:4" ht="12.75" customHeight="1">
      <c r="C546" s="7"/>
      <c r="D546" s="4" t="s">
        <v>684</v>
      </c>
    </row>
    <row r="547" spans="3:4" ht="12.75" customHeight="1">
      <c r="C547" s="7"/>
      <c r="D547" s="4" t="s">
        <v>685</v>
      </c>
    </row>
    <row r="548" spans="3:4" ht="12.75" customHeight="1">
      <c r="C548" s="7"/>
      <c r="D548" s="4" t="s">
        <v>686</v>
      </c>
    </row>
    <row r="549" spans="3:4" ht="12.75" customHeight="1">
      <c r="C549" s="7"/>
      <c r="D549" s="21" t="s">
        <v>624</v>
      </c>
    </row>
    <row r="550" spans="3:4" ht="12.75" customHeight="1">
      <c r="C550" s="7"/>
      <c r="D550" s="7"/>
    </row>
    <row r="551" spans="3:4" ht="12.75" customHeight="1">
      <c r="C551" s="7"/>
      <c r="D551" s="4" t="s">
        <v>625</v>
      </c>
    </row>
    <row r="552" spans="3:4" ht="12.75" customHeight="1">
      <c r="C552" s="7"/>
      <c r="D552" s="4" t="s">
        <v>653</v>
      </c>
    </row>
    <row r="553" spans="3:4" ht="12.75" customHeight="1">
      <c r="C553" s="7"/>
      <c r="D553" s="4" t="s">
        <v>654</v>
      </c>
    </row>
    <row r="554" spans="3:4" ht="12.75" customHeight="1">
      <c r="C554" s="7"/>
      <c r="D554" s="4" t="s">
        <v>655</v>
      </c>
    </row>
    <row r="555" spans="3:4" ht="12.75" customHeight="1">
      <c r="C555" s="7"/>
      <c r="D555" s="4" t="s">
        <v>656</v>
      </c>
    </row>
    <row r="556" spans="3:4" ht="12.75" customHeight="1">
      <c r="C556" s="7"/>
      <c r="D556" s="4" t="s">
        <v>657</v>
      </c>
    </row>
    <row r="557" spans="3:4" ht="12.75" customHeight="1">
      <c r="C557" s="7"/>
      <c r="D557" s="4" t="s">
        <v>658</v>
      </c>
    </row>
    <row r="558" spans="3:4" ht="12.75" customHeight="1">
      <c r="C558" s="7"/>
      <c r="D558" s="4" t="s">
        <v>659</v>
      </c>
    </row>
    <row r="559" spans="3:4" ht="12.75" customHeight="1">
      <c r="C559" s="7"/>
      <c r="D559" s="4" t="s">
        <v>660</v>
      </c>
    </row>
    <row r="560" spans="3:4" ht="12.75" customHeight="1">
      <c r="C560" s="7"/>
      <c r="D560" s="4" t="s">
        <v>661</v>
      </c>
    </row>
    <row r="561" spans="3:4" ht="12.75" customHeight="1">
      <c r="C561" s="7"/>
      <c r="D561" s="4" t="s">
        <v>662</v>
      </c>
    </row>
    <row r="562" spans="3:4" ht="12.75" customHeight="1">
      <c r="C562" s="7"/>
      <c r="D562" s="4" t="s">
        <v>663</v>
      </c>
    </row>
    <row r="563" spans="3:4" ht="12.75" customHeight="1">
      <c r="C563" s="7"/>
      <c r="D563" s="4" t="s">
        <v>664</v>
      </c>
    </row>
    <row r="564" spans="3:4" ht="12.75" customHeight="1">
      <c r="C564" s="7"/>
      <c r="D564" s="4" t="s">
        <v>665</v>
      </c>
    </row>
    <row r="565" spans="3:4" ht="12.75" customHeight="1">
      <c r="C565" s="7"/>
      <c r="D565" s="21" t="s">
        <v>692</v>
      </c>
    </row>
    <row r="566" spans="3:4" ht="12.75" customHeight="1">
      <c r="C566" s="7" t="s">
        <v>792</v>
      </c>
      <c r="D566" s="7"/>
    </row>
    <row r="567" spans="3:4" ht="12.75" customHeight="1">
      <c r="C567" s="7" t="s">
        <v>1841</v>
      </c>
      <c r="D567" s="7"/>
    </row>
    <row r="568" spans="3:4" ht="12.75" customHeight="1">
      <c r="C568" s="7"/>
      <c r="D568" s="7" t="s">
        <v>626</v>
      </c>
    </row>
    <row r="569" spans="3:4" ht="12.75" customHeight="1">
      <c r="C569" s="7"/>
      <c r="D569" s="7" t="s">
        <v>627</v>
      </c>
    </row>
    <row r="570" spans="3:4" ht="12.75" customHeight="1">
      <c r="C570" s="7"/>
      <c r="D570" s="7" t="s">
        <v>628</v>
      </c>
    </row>
    <row r="571" spans="3:4" ht="12.75" customHeight="1">
      <c r="C571" s="7"/>
      <c r="D571" s="7" t="s">
        <v>629</v>
      </c>
    </row>
    <row r="572" spans="3:4" ht="12.75" customHeight="1">
      <c r="C572" s="7"/>
      <c r="D572" s="7" t="s">
        <v>630</v>
      </c>
    </row>
    <row r="573" spans="3:4" ht="12.75" customHeight="1">
      <c r="C573" s="7"/>
      <c r="D573" s="7"/>
    </row>
    <row r="574" spans="3:4" ht="12.75" customHeight="1">
      <c r="C574" s="7"/>
      <c r="D574" s="7" t="s">
        <v>700</v>
      </c>
    </row>
    <row r="575" spans="3:4" ht="12.75" customHeight="1">
      <c r="C575" s="7"/>
      <c r="D575" s="7" t="s">
        <v>701</v>
      </c>
    </row>
    <row r="576" spans="3:4" ht="12.75" customHeight="1">
      <c r="C576" s="7"/>
      <c r="D576" s="7" t="s">
        <v>702</v>
      </c>
    </row>
    <row r="577" spans="3:4" ht="12.75" customHeight="1">
      <c r="C577" s="7"/>
      <c r="D577" s="7" t="s">
        <v>703</v>
      </c>
    </row>
    <row r="578" spans="3:4" ht="12.75" customHeight="1">
      <c r="C578" s="7"/>
      <c r="D578" s="7" t="s">
        <v>704</v>
      </c>
    </row>
    <row r="579" spans="3:4" ht="12.75" customHeight="1">
      <c r="C579" s="7"/>
      <c r="D579" s="7"/>
    </row>
    <row r="580" spans="3:4" ht="12.75" customHeight="1">
      <c r="C580" s="7"/>
      <c r="D580" s="7" t="s">
        <v>718</v>
      </c>
    </row>
    <row r="581" spans="3:4" ht="12.75" customHeight="1">
      <c r="C581" s="7"/>
      <c r="D581" s="7" t="s">
        <v>719</v>
      </c>
    </row>
    <row r="582" spans="3:4" ht="12.75" customHeight="1">
      <c r="C582" s="7"/>
      <c r="D582" s="7" t="s">
        <v>720</v>
      </c>
    </row>
    <row r="583" spans="3:4" ht="12.75" customHeight="1">
      <c r="C583" s="7"/>
      <c r="D583" s="7" t="s">
        <v>721</v>
      </c>
    </row>
    <row r="584" spans="3:4" ht="12.75" customHeight="1">
      <c r="C584" s="7"/>
      <c r="D584" s="7" t="s">
        <v>722</v>
      </c>
    </row>
    <row r="585" spans="3:4" ht="12.75" customHeight="1">
      <c r="C585" s="7"/>
      <c r="D585" s="7"/>
    </row>
    <row r="586" spans="3:4" ht="12.75" customHeight="1">
      <c r="C586" s="7"/>
      <c r="D586" s="7" t="s">
        <v>631</v>
      </c>
    </row>
    <row r="587" spans="3:4" ht="12.75" customHeight="1">
      <c r="C587" s="7"/>
      <c r="D587" s="7" t="s">
        <v>632</v>
      </c>
    </row>
    <row r="588" spans="3:4" ht="12.75" customHeight="1">
      <c r="C588" s="7"/>
      <c r="D588" s="7" t="s">
        <v>633</v>
      </c>
    </row>
    <row r="589" spans="3:4" ht="12.75" customHeight="1">
      <c r="C589" s="7"/>
      <c r="D589" s="7" t="s">
        <v>634</v>
      </c>
    </row>
    <row r="590" spans="3:4" ht="12.75" customHeight="1">
      <c r="C590" s="7"/>
      <c r="D590" s="7" t="s">
        <v>635</v>
      </c>
    </row>
    <row r="591" spans="3:4" ht="12.75" customHeight="1">
      <c r="C591" s="7"/>
      <c r="D591" s="7"/>
    </row>
    <row r="592" spans="3:4" ht="12.75" customHeight="1">
      <c r="C592" s="7"/>
      <c r="D592" s="7" t="s">
        <v>636</v>
      </c>
    </row>
    <row r="593" spans="3:8" ht="12.75" customHeight="1">
      <c r="C593" s="7"/>
      <c r="D593" s="7" t="s">
        <v>637</v>
      </c>
    </row>
    <row r="594" spans="3:8" ht="12.75" customHeight="1">
      <c r="C594" s="7"/>
      <c r="D594" s="7" t="s">
        <v>638</v>
      </c>
    </row>
    <row r="595" spans="3:8" ht="12.75" customHeight="1">
      <c r="C595" s="7"/>
      <c r="D595" s="7" t="s">
        <v>639</v>
      </c>
    </row>
    <row r="596" spans="3:8" ht="12.75" customHeight="1">
      <c r="C596" s="7"/>
      <c r="D596" s="7" t="s">
        <v>640</v>
      </c>
    </row>
    <row r="597" spans="3:8" ht="12.75" customHeight="1">
      <c r="C597" s="7"/>
      <c r="D597" s="7"/>
    </row>
    <row r="598" spans="3:8" ht="12.75" customHeight="1">
      <c r="C598" s="7" t="s">
        <v>793</v>
      </c>
      <c r="D598" s="7"/>
    </row>
    <row r="599" spans="3:8" ht="12.75" customHeight="1">
      <c r="C599" s="7"/>
      <c r="D599" s="47" t="s">
        <v>790</v>
      </c>
    </row>
    <row r="600" spans="3:8" ht="12.75" customHeight="1">
      <c r="C600" s="7"/>
      <c r="D600" s="7"/>
    </row>
    <row r="601" spans="3:8" ht="12.75" customHeight="1">
      <c r="C601" s="7" t="s">
        <v>946</v>
      </c>
      <c r="D601" s="7"/>
    </row>
    <row r="602" spans="3:8" ht="12.75" customHeight="1">
      <c r="C602" s="7"/>
      <c r="D602" s="7" t="s">
        <v>795</v>
      </c>
    </row>
    <row r="603" spans="3:8" ht="12.75" customHeight="1">
      <c r="C603" s="7"/>
      <c r="D603" s="7" t="s">
        <v>796</v>
      </c>
    </row>
    <row r="604" spans="3:8" ht="12.75" customHeight="1">
      <c r="C604" s="7"/>
      <c r="D604" s="47" t="s">
        <v>853</v>
      </c>
    </row>
    <row r="605" spans="3:8" ht="12.75" customHeight="1">
      <c r="C605" s="7"/>
      <c r="D605" s="47" t="s">
        <v>797</v>
      </c>
    </row>
    <row r="606" spans="3:8" ht="12.75" customHeight="1">
      <c r="C606" s="7" t="s">
        <v>792</v>
      </c>
      <c r="D606" s="7"/>
      <c r="H606" s="4"/>
    </row>
    <row r="607" spans="3:8" ht="12.75" customHeight="1">
      <c r="C607" s="7"/>
      <c r="D607" s="7"/>
    </row>
    <row r="608" spans="3:8" ht="12.75" customHeight="1">
      <c r="C608" s="7" t="s">
        <v>875</v>
      </c>
      <c r="D608" s="7"/>
    </row>
    <row r="609" spans="3:4" ht="12.75" customHeight="1">
      <c r="C609" s="7"/>
      <c r="D609" s="7"/>
    </row>
    <row r="610" spans="3:4" ht="12.75" customHeight="1">
      <c r="C610" s="7" t="s">
        <v>802</v>
      </c>
      <c r="D610" s="7"/>
    </row>
    <row r="611" spans="3:4" ht="12.75" customHeight="1">
      <c r="C611" s="7" t="s">
        <v>803</v>
      </c>
      <c r="D611" s="7"/>
    </row>
    <row r="612" spans="3:4" ht="12.75" customHeight="1">
      <c r="C612" s="7"/>
      <c r="D612" s="7" t="s">
        <v>804</v>
      </c>
    </row>
    <row r="613" spans="3:4" ht="12.75" customHeight="1">
      <c r="C613" s="7"/>
      <c r="D613" t="s">
        <v>603</v>
      </c>
    </row>
    <row r="614" spans="3:4" ht="12.75" customHeight="1">
      <c r="C614" s="7" t="s">
        <v>765</v>
      </c>
      <c r="D614" s="7"/>
    </row>
    <row r="615" spans="3:4" ht="12.75" customHeight="1">
      <c r="C615" s="7"/>
      <c r="D615" s="7" t="s">
        <v>805</v>
      </c>
    </row>
    <row r="616" spans="3:4" ht="12.75" customHeight="1">
      <c r="C616" s="7"/>
      <c r="D616" s="7" t="s">
        <v>806</v>
      </c>
    </row>
    <row r="617" spans="3:4" ht="12.75" customHeight="1">
      <c r="C617" s="7"/>
      <c r="D617" s="7" t="s">
        <v>807</v>
      </c>
    </row>
    <row r="618" spans="3:4" ht="12.75" customHeight="1">
      <c r="C618" s="7"/>
      <c r="D618" s="7" t="s">
        <v>809</v>
      </c>
    </row>
    <row r="619" spans="3:4" ht="12.75" customHeight="1">
      <c r="C619" t="s">
        <v>743</v>
      </c>
    </row>
    <row r="620" spans="3:4" ht="12.75" customHeight="1">
      <c r="C620" s="7"/>
      <c r="D620" s="47" t="s">
        <v>808</v>
      </c>
    </row>
    <row r="621" spans="3:4" ht="12.75" customHeight="1">
      <c r="C621" s="7" t="s">
        <v>830</v>
      </c>
      <c r="D621" s="7"/>
    </row>
    <row r="622" spans="3:4" ht="12.75" customHeight="1">
      <c r="C622" s="7" t="s">
        <v>566</v>
      </c>
      <c r="D622" s="7"/>
    </row>
    <row r="623" spans="3:4" ht="12.75" customHeight="1">
      <c r="C623" s="7"/>
      <c r="D623" s="47" t="s">
        <v>811</v>
      </c>
    </row>
    <row r="624" spans="3:4" ht="12.75" customHeight="1">
      <c r="C624" s="7"/>
      <c r="D624" s="7" t="s">
        <v>822</v>
      </c>
    </row>
    <row r="625" spans="3:4" ht="12.75" customHeight="1">
      <c r="C625" s="7"/>
      <c r="D625" s="47" t="s">
        <v>823</v>
      </c>
    </row>
    <row r="626" spans="3:4" ht="12.75" customHeight="1">
      <c r="C626" s="7"/>
      <c r="D626" s="47" t="s">
        <v>824</v>
      </c>
    </row>
    <row r="627" spans="3:4" ht="12.75" customHeight="1">
      <c r="C627" s="7" t="s">
        <v>816</v>
      </c>
      <c r="D627" s="7"/>
    </row>
    <row r="628" spans="3:4" ht="12.75" customHeight="1">
      <c r="C628" s="7" t="s">
        <v>815</v>
      </c>
      <c r="D628" s="7"/>
    </row>
    <row r="629" spans="3:4" ht="12.75" customHeight="1">
      <c r="C629" s="7"/>
      <c r="D629" s="47" t="s">
        <v>812</v>
      </c>
    </row>
    <row r="630" spans="3:4" ht="12.75" customHeight="1">
      <c r="C630" s="7" t="s">
        <v>566</v>
      </c>
      <c r="D630" s="7"/>
    </row>
    <row r="631" spans="3:4" ht="12.75" customHeight="1">
      <c r="C631" s="7"/>
      <c r="D631" s="47" t="s">
        <v>813</v>
      </c>
    </row>
    <row r="632" spans="3:4" ht="12.75" customHeight="1">
      <c r="C632" s="7"/>
      <c r="D632" s="47"/>
    </row>
    <row r="633" spans="3:4" ht="12.75" customHeight="1">
      <c r="C633" s="7" t="s">
        <v>948</v>
      </c>
      <c r="D633" s="7"/>
    </row>
    <row r="634" spans="3:4" ht="12.75" customHeight="1">
      <c r="C634" s="7" t="s">
        <v>814</v>
      </c>
      <c r="D634" s="7"/>
    </row>
    <row r="635" spans="3:4" ht="12.75" customHeight="1">
      <c r="C635" s="7"/>
      <c r="D635" s="7"/>
    </row>
    <row r="655" spans="3:16" ht="12.75" customHeight="1">
      <c r="C655" s="4"/>
      <c r="D655" s="4"/>
      <c r="E655" s="4"/>
      <c r="F655" s="4"/>
      <c r="G655" s="4"/>
      <c r="H655" s="4"/>
      <c r="I655" s="4"/>
      <c r="J655" s="4"/>
      <c r="K655" s="4"/>
      <c r="L655" s="4"/>
      <c r="M655" s="4"/>
      <c r="N655" s="4"/>
      <c r="O655" s="4"/>
      <c r="P655" s="4"/>
    </row>
    <row r="656" spans="3:16" ht="12.75" customHeight="1">
      <c r="C656" s="4"/>
      <c r="D656" s="4"/>
      <c r="E656" s="4"/>
      <c r="F656" s="4"/>
      <c r="G656" s="4"/>
      <c r="H656" s="4"/>
      <c r="I656" s="4"/>
      <c r="J656" s="4"/>
      <c r="K656" s="4"/>
      <c r="L656" s="4"/>
      <c r="M656" s="4"/>
      <c r="N656" s="4"/>
      <c r="O656" s="4"/>
      <c r="P656" s="4"/>
    </row>
    <row r="657" spans="3:16" ht="12.75" customHeight="1">
      <c r="C657" s="4"/>
      <c r="D657" s="4"/>
      <c r="E657" s="4"/>
      <c r="F657" s="4"/>
      <c r="G657" s="4"/>
      <c r="H657" s="4"/>
      <c r="I657" s="4"/>
      <c r="J657" s="4"/>
      <c r="K657" s="4"/>
      <c r="L657" s="4"/>
      <c r="M657" s="4"/>
      <c r="N657" s="4"/>
      <c r="O657" s="4"/>
      <c r="P657" s="4"/>
    </row>
    <row r="658" spans="3:16" ht="12.75" customHeight="1">
      <c r="C658" s="4"/>
      <c r="D658" s="4"/>
      <c r="E658" s="4"/>
      <c r="F658" s="4"/>
      <c r="G658" s="4"/>
      <c r="H658" s="4"/>
      <c r="I658" s="4"/>
      <c r="J658" s="4"/>
      <c r="K658" s="4"/>
      <c r="L658" s="4"/>
      <c r="M658" s="4"/>
      <c r="N658" s="4"/>
      <c r="O658" s="4"/>
      <c r="P658" s="4"/>
    </row>
    <row r="659" spans="3:16" ht="12.75" customHeight="1">
      <c r="C659" s="4"/>
      <c r="D659" s="4"/>
      <c r="E659" s="4"/>
      <c r="F659" s="4"/>
      <c r="G659" s="4"/>
      <c r="H659" s="4"/>
      <c r="I659" s="4"/>
      <c r="J659" s="4"/>
      <c r="K659" s="4"/>
      <c r="L659" s="4"/>
      <c r="M659" s="4"/>
      <c r="N659" s="4"/>
      <c r="O659" s="4"/>
      <c r="P659" s="4"/>
    </row>
    <row r="660" spans="3:16" ht="12.75" customHeight="1">
      <c r="C660" s="4"/>
      <c r="D660" s="4"/>
      <c r="E660" s="4"/>
      <c r="F660" s="4"/>
      <c r="G660" s="4"/>
      <c r="H660" s="4"/>
      <c r="I660" s="4"/>
      <c r="J660" s="4"/>
      <c r="K660" s="4"/>
      <c r="L660" s="4"/>
      <c r="M660" s="4"/>
      <c r="N660" s="4"/>
      <c r="O660" s="4"/>
      <c r="P660" s="4"/>
    </row>
    <row r="661" spans="3:16" ht="12.75" customHeight="1">
      <c r="C661" s="4"/>
      <c r="D661" s="4"/>
      <c r="E661" s="4"/>
      <c r="F661" s="4"/>
      <c r="G661" s="4"/>
      <c r="H661" s="4"/>
      <c r="I661" s="4"/>
      <c r="J661" s="4"/>
      <c r="K661" s="4"/>
      <c r="L661" s="4"/>
      <c r="M661" s="4"/>
      <c r="N661" s="4"/>
      <c r="O661" s="4"/>
      <c r="P661" s="4"/>
    </row>
    <row r="662" spans="3:16" ht="12.75" customHeight="1">
      <c r="C662" s="4"/>
      <c r="D662" s="4"/>
      <c r="E662" s="4"/>
      <c r="F662" s="4"/>
      <c r="G662" s="4"/>
      <c r="H662" s="4"/>
      <c r="I662" s="4"/>
      <c r="J662" s="4"/>
      <c r="K662" s="4"/>
      <c r="L662" s="4"/>
      <c r="M662" s="4"/>
      <c r="N662" s="4"/>
      <c r="O662" s="4"/>
      <c r="P662" s="4"/>
    </row>
    <row r="663" spans="3:16" ht="12.75" customHeight="1">
      <c r="C663" s="4"/>
      <c r="D663" s="4"/>
      <c r="E663" s="4"/>
      <c r="F663" s="4"/>
      <c r="G663" t="s">
        <v>1705</v>
      </c>
      <c r="H663" s="4"/>
      <c r="I663" s="4"/>
      <c r="J663" s="4"/>
      <c r="K663" s="4"/>
      <c r="L663" s="4"/>
      <c r="M663" s="4"/>
      <c r="N663" s="4"/>
      <c r="O663" s="4"/>
      <c r="P663" s="4"/>
    </row>
    <row r="664" spans="3:16" ht="12.75" customHeight="1">
      <c r="C664" s="4"/>
      <c r="D664" s="4"/>
      <c r="E664" s="4"/>
      <c r="F664" s="4"/>
      <c r="G664" s="4"/>
      <c r="H664" s="4"/>
      <c r="I664" s="4"/>
      <c r="J664" s="4"/>
      <c r="K664" s="4"/>
      <c r="L664" s="4"/>
      <c r="M664" s="4"/>
      <c r="N664" s="4"/>
      <c r="O664" s="4"/>
      <c r="P664" s="4"/>
    </row>
    <row r="665" spans="3:16" ht="12.75" customHeight="1">
      <c r="C665" s="4"/>
      <c r="D665" s="4"/>
      <c r="E665" s="4"/>
      <c r="F665" s="4"/>
      <c r="G665" s="4"/>
      <c r="H665" s="4"/>
      <c r="I665" s="4"/>
      <c r="J665" s="4"/>
      <c r="K665" s="4"/>
      <c r="L665" s="4"/>
      <c r="M665" s="4"/>
      <c r="N665" s="4"/>
      <c r="O665" s="4"/>
      <c r="P665" s="4"/>
    </row>
    <row r="666" spans="3:16" ht="12.75" customHeight="1">
      <c r="C666" s="4"/>
      <c r="D666" s="4"/>
      <c r="E666" s="4"/>
      <c r="F666" s="4"/>
      <c r="G666" s="4"/>
      <c r="H666" s="4"/>
      <c r="I666" s="4"/>
      <c r="J666" s="4"/>
      <c r="K666" s="4"/>
      <c r="L666" s="4"/>
      <c r="M666" s="4"/>
      <c r="N666" s="4"/>
      <c r="O666" s="4"/>
      <c r="P666" s="4"/>
    </row>
    <row r="667" spans="3:16" ht="12.75" customHeight="1">
      <c r="C667" s="4"/>
      <c r="D667" s="4"/>
      <c r="E667" s="4"/>
      <c r="F667" s="4"/>
      <c r="G667" s="4"/>
      <c r="H667" s="4"/>
      <c r="I667" s="4"/>
      <c r="J667" s="4"/>
      <c r="K667" s="4"/>
      <c r="L667" s="4"/>
      <c r="M667" s="4"/>
      <c r="N667" s="4"/>
      <c r="O667" s="4"/>
      <c r="P667" s="4"/>
    </row>
    <row r="668" spans="3:16" ht="12.75" customHeight="1">
      <c r="C668" s="4"/>
      <c r="D668" s="4"/>
      <c r="E668" s="4"/>
      <c r="F668" s="4"/>
      <c r="G668" s="4"/>
      <c r="H668" s="4"/>
      <c r="I668" s="4"/>
      <c r="J668" s="4"/>
      <c r="K668" s="4"/>
      <c r="L668" s="4"/>
      <c r="M668" s="4"/>
      <c r="N668" s="4"/>
      <c r="O668" s="4"/>
      <c r="P668" s="4"/>
    </row>
    <row r="669" spans="3:16" ht="12.75" customHeight="1">
      <c r="C669" s="4"/>
      <c r="D669" s="4"/>
      <c r="E669" s="4"/>
      <c r="F669" s="4"/>
      <c r="G669" s="4"/>
      <c r="H669" s="4"/>
      <c r="I669" s="4"/>
      <c r="J669" s="4"/>
      <c r="K669" s="4"/>
      <c r="L669" s="4"/>
      <c r="M669" s="4"/>
      <c r="N669" s="4"/>
      <c r="O669" s="4"/>
      <c r="P669" s="4"/>
    </row>
    <row r="670" spans="3:16" ht="12.75" customHeight="1">
      <c r="C670" s="4"/>
      <c r="D670" s="4"/>
      <c r="E670" s="4"/>
      <c r="F670" s="4"/>
      <c r="G670" s="4"/>
      <c r="H670" s="4"/>
      <c r="I670" s="4"/>
      <c r="J670" s="4"/>
      <c r="K670" s="4"/>
      <c r="L670" s="4"/>
      <c r="M670" s="4"/>
      <c r="N670" s="4"/>
      <c r="O670" s="4"/>
      <c r="P670" s="4"/>
    </row>
    <row r="671" spans="3:16" ht="12.75" customHeight="1">
      <c r="C671" s="4"/>
      <c r="D671" s="4"/>
      <c r="E671" s="4"/>
      <c r="F671" s="4"/>
      <c r="G671" s="4"/>
      <c r="H671" s="4"/>
      <c r="I671" s="4"/>
      <c r="J671" s="4"/>
      <c r="K671" s="4"/>
      <c r="L671" s="4"/>
      <c r="M671" s="4"/>
      <c r="N671" s="4"/>
      <c r="O671" s="4"/>
      <c r="P671" s="4"/>
    </row>
    <row r="672" spans="3:16" ht="12.75" customHeight="1">
      <c r="C672" s="4"/>
      <c r="D672" s="4"/>
      <c r="E672" s="4"/>
      <c r="F672" s="4"/>
      <c r="G672" s="4"/>
      <c r="H672" s="4"/>
      <c r="I672" s="4"/>
      <c r="J672" s="4"/>
      <c r="K672" s="4"/>
      <c r="L672" s="4"/>
      <c r="M672" s="4"/>
      <c r="N672" s="4"/>
      <c r="O672" s="4"/>
      <c r="P672" s="4"/>
    </row>
    <row r="673" spans="3:16" ht="12.75" customHeight="1">
      <c r="C673" s="4"/>
      <c r="D673" s="4"/>
      <c r="E673" s="4"/>
      <c r="F673" s="4"/>
      <c r="G673" s="4"/>
      <c r="H673" s="4"/>
      <c r="I673" s="4"/>
      <c r="J673" s="4"/>
      <c r="K673" s="4"/>
      <c r="L673" s="4"/>
      <c r="M673" s="4"/>
      <c r="N673" s="4"/>
      <c r="O673" s="4"/>
      <c r="P673" s="4"/>
    </row>
    <row r="674" spans="3:16" ht="12.75" customHeight="1">
      <c r="C674" s="4"/>
      <c r="D674" s="4"/>
      <c r="E674" s="4"/>
      <c r="F674" s="4"/>
      <c r="G674" s="4"/>
      <c r="H674" s="4"/>
      <c r="I674" s="4"/>
      <c r="J674" s="4"/>
      <c r="K674" s="4"/>
      <c r="L674" s="4"/>
      <c r="M674" s="4"/>
      <c r="N674" s="4"/>
      <c r="O674" s="4"/>
      <c r="P674" s="4"/>
    </row>
    <row r="675" spans="3:16" ht="12.75" customHeight="1">
      <c r="C675" s="4"/>
      <c r="D675" s="4"/>
      <c r="E675" s="4"/>
      <c r="F675" s="4"/>
      <c r="G675" s="4"/>
      <c r="H675" s="4"/>
      <c r="I675" s="4"/>
      <c r="J675" s="4"/>
      <c r="K675" s="4"/>
      <c r="L675" s="4"/>
      <c r="M675" s="4"/>
      <c r="N675" s="4"/>
      <c r="O675" s="4"/>
      <c r="P675" s="4"/>
    </row>
    <row r="676" spans="3:16" ht="12.75" customHeight="1">
      <c r="C676" s="4"/>
      <c r="D676" s="4"/>
      <c r="E676" s="4"/>
      <c r="F676" s="4"/>
      <c r="G676" s="4"/>
      <c r="H676" s="4"/>
      <c r="I676" s="4"/>
      <c r="J676" s="4"/>
      <c r="K676" s="4"/>
      <c r="L676" s="4"/>
      <c r="M676" s="4"/>
      <c r="N676" s="4"/>
      <c r="O676" s="4"/>
      <c r="P676" s="4"/>
    </row>
    <row r="677" spans="3:16" ht="12.75" customHeight="1">
      <c r="C677" s="4"/>
      <c r="D677" s="4"/>
      <c r="E677" s="4"/>
      <c r="F677" s="4"/>
      <c r="G677" s="4"/>
      <c r="H677" s="4"/>
      <c r="I677" s="4"/>
      <c r="J677" s="4"/>
      <c r="K677" s="4"/>
      <c r="L677" s="4"/>
      <c r="M677" s="4"/>
      <c r="N677" s="4"/>
      <c r="O677" s="4"/>
      <c r="P677" s="4"/>
    </row>
    <row r="678" spans="3:16" ht="12.75" customHeight="1">
      <c r="C678" s="4"/>
      <c r="D678" s="4"/>
      <c r="E678" s="4"/>
      <c r="F678" s="4"/>
      <c r="G678" s="4"/>
      <c r="H678" s="4"/>
      <c r="I678" s="4"/>
      <c r="J678" s="4"/>
      <c r="K678" s="4"/>
      <c r="L678" s="4"/>
      <c r="M678" s="4"/>
      <c r="N678" s="4"/>
      <c r="O678" s="4"/>
      <c r="P678" s="4"/>
    </row>
    <row r="679" spans="3:16" ht="12.75" customHeight="1">
      <c r="C679" s="4"/>
      <c r="D679" s="4"/>
      <c r="E679" s="4"/>
      <c r="F679" s="4"/>
      <c r="G679" s="4"/>
      <c r="H679" s="4"/>
      <c r="I679" s="4"/>
      <c r="J679" s="4"/>
      <c r="K679" s="4"/>
      <c r="L679" s="4"/>
      <c r="M679" s="4"/>
      <c r="N679" s="4"/>
      <c r="O679" s="4"/>
      <c r="P679" s="4"/>
    </row>
    <row r="680" spans="3:16" ht="12.75" customHeight="1">
      <c r="C680" s="4"/>
      <c r="D680" s="4"/>
      <c r="E680" s="4"/>
      <c r="F680" s="4"/>
      <c r="G680" s="4"/>
      <c r="H680" s="4"/>
      <c r="I680" s="4"/>
      <c r="J680" s="4"/>
      <c r="K680" s="4"/>
      <c r="L680" s="4"/>
      <c r="M680" s="4"/>
      <c r="N680" s="4"/>
      <c r="O680" s="4"/>
      <c r="P680" s="4"/>
    </row>
    <row r="681" spans="3:16" ht="12.75" customHeight="1">
      <c r="C681" s="4"/>
      <c r="D681" s="4"/>
      <c r="E681" s="4"/>
      <c r="F681" s="4"/>
      <c r="G681" s="4"/>
      <c r="H681" s="4"/>
      <c r="I681" s="4"/>
      <c r="J681" s="4"/>
      <c r="K681" s="4"/>
      <c r="L681" s="4"/>
      <c r="M681" s="4"/>
      <c r="N681" s="4"/>
      <c r="O681" s="4"/>
      <c r="P681" s="4"/>
    </row>
    <row r="682" spans="3:16" ht="12.75" customHeight="1">
      <c r="C682" s="4"/>
      <c r="D682" s="4"/>
      <c r="E682" s="4"/>
      <c r="F682" s="4"/>
      <c r="G682" s="4"/>
      <c r="H682" s="4"/>
      <c r="I682" s="4"/>
      <c r="J682" s="4"/>
      <c r="K682" s="4"/>
      <c r="L682" s="4"/>
      <c r="M682" s="4"/>
      <c r="N682" s="4"/>
      <c r="O682" s="4"/>
      <c r="P682" s="4"/>
    </row>
    <row r="683" spans="3:16" ht="12.75" customHeight="1">
      <c r="C683" s="4"/>
      <c r="D683" s="4"/>
      <c r="E683" s="4"/>
      <c r="F683" s="4"/>
      <c r="G683" s="4"/>
      <c r="H683" s="4"/>
      <c r="I683" s="4"/>
      <c r="J683" s="4"/>
      <c r="K683" s="4"/>
      <c r="L683" s="4"/>
      <c r="M683" s="4"/>
      <c r="N683" s="4"/>
      <c r="O683" s="4"/>
      <c r="P683" s="4"/>
    </row>
    <row r="684" spans="3:16" ht="12.75" customHeight="1">
      <c r="C684" s="4"/>
      <c r="D684" s="4"/>
      <c r="E684" s="4"/>
      <c r="F684" s="4"/>
      <c r="G684" s="4"/>
      <c r="H684" s="4"/>
      <c r="I684" s="4"/>
      <c r="J684" s="4"/>
      <c r="K684" s="4"/>
      <c r="L684" s="4"/>
      <c r="M684" s="4"/>
      <c r="N684" s="4"/>
      <c r="O684" s="4"/>
      <c r="P684" s="4"/>
    </row>
    <row r="685" spans="3:16" ht="12.75" customHeight="1">
      <c r="C685" s="4"/>
      <c r="D685" s="4"/>
      <c r="E685" s="4"/>
      <c r="F685" s="4"/>
      <c r="G685" s="4"/>
      <c r="H685" s="4"/>
      <c r="I685" s="4"/>
      <c r="J685" s="4"/>
      <c r="K685" s="4"/>
      <c r="L685" s="4"/>
      <c r="M685" s="4"/>
      <c r="N685" s="4"/>
      <c r="O685" s="4"/>
      <c r="P685" s="4"/>
    </row>
    <row r="686" spans="3:16" ht="12.75" customHeight="1">
      <c r="C686" s="4"/>
      <c r="D686" s="4"/>
      <c r="E686" s="4"/>
      <c r="F686" s="4"/>
      <c r="G686" s="4"/>
      <c r="H686" s="4"/>
      <c r="I686" s="4"/>
      <c r="J686" s="4"/>
      <c r="K686" s="4"/>
      <c r="L686" s="4"/>
      <c r="M686" s="4"/>
      <c r="N686" s="4"/>
      <c r="O686" s="4"/>
      <c r="P686" s="4"/>
    </row>
    <row r="687" spans="3:16" ht="12.75" customHeight="1">
      <c r="C687" s="4"/>
      <c r="D687" s="4"/>
      <c r="E687" s="4"/>
      <c r="F687" s="4"/>
      <c r="G687" s="4"/>
      <c r="H687" s="4"/>
      <c r="I687" s="4"/>
      <c r="J687" s="4"/>
      <c r="K687" s="4"/>
      <c r="L687" s="4"/>
      <c r="M687" s="4"/>
      <c r="N687" s="4"/>
      <c r="O687" s="4"/>
      <c r="P687" s="4"/>
    </row>
    <row r="688" spans="3:16" ht="12.75" customHeight="1">
      <c r="C688" s="4"/>
      <c r="D688" s="4"/>
      <c r="E688" s="4"/>
      <c r="F688" s="4"/>
      <c r="G688" s="4"/>
      <c r="H688" s="4"/>
      <c r="I688" s="4"/>
      <c r="J688" s="4"/>
      <c r="K688" s="4"/>
      <c r="L688" s="4"/>
      <c r="M688" s="4"/>
      <c r="N688" s="4"/>
      <c r="O688" s="4"/>
      <c r="P688" s="4"/>
    </row>
    <row r="689" spans="3:16" ht="12.75" customHeight="1">
      <c r="C689" s="4"/>
      <c r="D689" s="4"/>
      <c r="E689" s="4"/>
      <c r="F689" s="4"/>
      <c r="G689" s="4"/>
      <c r="H689" s="4"/>
      <c r="I689" s="4"/>
      <c r="J689" s="4"/>
      <c r="K689" s="4"/>
      <c r="L689" s="4"/>
      <c r="M689" s="4"/>
      <c r="N689" s="4"/>
      <c r="O689" s="4"/>
      <c r="P689" s="4"/>
    </row>
    <row r="690" spans="3:16" ht="12.75" customHeight="1">
      <c r="C690" s="4"/>
      <c r="D690" s="4"/>
      <c r="E690" s="4"/>
      <c r="F690" s="4"/>
      <c r="G690" s="4"/>
      <c r="H690" s="4"/>
      <c r="I690" s="4"/>
      <c r="J690" s="4"/>
      <c r="K690" s="4"/>
      <c r="L690" s="4"/>
      <c r="M690" s="4"/>
      <c r="N690" s="4"/>
      <c r="O690" s="4"/>
      <c r="P690" s="4"/>
    </row>
    <row r="691" spans="3:16" ht="12.75" customHeight="1">
      <c r="C691" s="4"/>
      <c r="D691" s="4"/>
      <c r="E691" s="4"/>
      <c r="F691" s="4"/>
      <c r="G691" s="4"/>
      <c r="H691" s="4"/>
      <c r="I691" s="4"/>
      <c r="J691" s="4"/>
      <c r="K691" s="4"/>
      <c r="L691" s="4"/>
      <c r="M691" s="4"/>
      <c r="N691" s="4"/>
      <c r="O691" s="4"/>
      <c r="P691" s="4"/>
    </row>
    <row r="692" spans="3:16" ht="12.75" customHeight="1">
      <c r="C692" s="4"/>
      <c r="D692" s="4"/>
      <c r="E692" s="4"/>
      <c r="F692" s="4"/>
      <c r="G692" s="4"/>
      <c r="H692" s="4"/>
      <c r="I692" s="4"/>
      <c r="J692" s="4"/>
      <c r="K692" s="4"/>
      <c r="L692" s="4"/>
      <c r="M692" s="4"/>
      <c r="N692" s="4"/>
      <c r="O692" s="4"/>
      <c r="P692" s="4"/>
    </row>
    <row r="693" spans="3:16" ht="12.75" customHeight="1">
      <c r="C693" s="4"/>
      <c r="D693" s="4"/>
      <c r="E693" s="4"/>
      <c r="F693" s="4"/>
      <c r="G693" s="4"/>
      <c r="H693" s="4"/>
      <c r="I693" s="4"/>
      <c r="J693" s="4"/>
      <c r="K693" s="4"/>
      <c r="L693" s="4"/>
      <c r="M693" s="4"/>
      <c r="N693" s="4"/>
      <c r="O693" s="4"/>
      <c r="P693" s="4"/>
    </row>
    <row r="694" spans="3:16" ht="12.75" customHeight="1">
      <c r="C694" s="4"/>
      <c r="D694" s="4"/>
      <c r="E694" s="4"/>
      <c r="F694" s="4"/>
      <c r="G694" s="4"/>
      <c r="H694" s="4"/>
      <c r="I694" s="4"/>
      <c r="J694" s="4"/>
      <c r="K694" s="4"/>
      <c r="L694" s="4"/>
      <c r="M694" s="4"/>
      <c r="N694" s="4"/>
      <c r="O694" s="4"/>
      <c r="P694" s="4"/>
    </row>
    <row r="695" spans="3:16" ht="12.75" customHeight="1">
      <c r="C695" s="4"/>
      <c r="D695" s="4"/>
      <c r="E695" s="4"/>
      <c r="F695" s="4"/>
      <c r="G695" s="4"/>
      <c r="H695" s="4"/>
      <c r="I695" s="4"/>
      <c r="J695" s="4"/>
      <c r="K695" s="4"/>
      <c r="L695" s="4"/>
      <c r="M695" s="4"/>
      <c r="N695" s="4"/>
      <c r="O695" s="4"/>
      <c r="P695" s="4"/>
    </row>
    <row r="696" spans="3:16" ht="12.75" customHeight="1">
      <c r="C696" s="4"/>
      <c r="D696" s="4"/>
      <c r="E696" s="4"/>
      <c r="F696" s="4"/>
      <c r="G696" s="4"/>
      <c r="H696" s="4"/>
      <c r="I696" s="4"/>
      <c r="J696" s="4"/>
      <c r="K696" s="4"/>
      <c r="L696" s="4"/>
      <c r="M696" s="4"/>
      <c r="N696" s="4"/>
      <c r="O696" s="4"/>
      <c r="P696" s="4"/>
    </row>
    <row r="697" spans="3:16" ht="12.75" customHeight="1">
      <c r="C697" s="4"/>
      <c r="D697" s="4"/>
      <c r="E697" s="4"/>
      <c r="F697" s="4"/>
      <c r="G697" s="4"/>
      <c r="H697" s="4"/>
      <c r="I697" s="4"/>
      <c r="J697" s="4"/>
      <c r="K697" s="4"/>
      <c r="L697" s="4"/>
      <c r="M697" s="4"/>
      <c r="N697" s="4"/>
      <c r="O697" s="4"/>
      <c r="P697" s="4"/>
    </row>
    <row r="698" spans="3:16" ht="12.75" customHeight="1">
      <c r="C698" s="4"/>
      <c r="D698" s="4"/>
      <c r="E698" s="4"/>
      <c r="F698" s="4"/>
      <c r="G698" s="4"/>
      <c r="H698" s="4"/>
      <c r="I698" s="4"/>
      <c r="J698" s="4"/>
      <c r="K698" s="4"/>
      <c r="L698" s="4"/>
      <c r="M698" s="4"/>
      <c r="N698" s="4"/>
      <c r="O698" s="4"/>
      <c r="P698" s="4"/>
    </row>
    <row r="699" spans="3:16" ht="12.75" customHeight="1">
      <c r="C699" s="4"/>
      <c r="D699" s="4"/>
      <c r="E699" s="4"/>
      <c r="F699" s="4"/>
      <c r="G699" s="4"/>
      <c r="H699" s="4"/>
      <c r="I699" s="4"/>
      <c r="J699" s="4"/>
      <c r="K699" s="4"/>
      <c r="L699" s="4"/>
      <c r="M699" s="4"/>
      <c r="N699" s="4"/>
      <c r="O699" s="4"/>
      <c r="P699" s="4"/>
    </row>
    <row r="700" spans="3:16" ht="12.75" customHeight="1">
      <c r="C700" s="4"/>
      <c r="D700" s="4"/>
      <c r="E700" s="4"/>
      <c r="F700" s="4"/>
      <c r="G700" s="4"/>
      <c r="H700" s="4"/>
      <c r="I700" s="4"/>
      <c r="J700" s="4"/>
      <c r="K700" s="4"/>
      <c r="L700" s="4"/>
      <c r="M700" s="4"/>
      <c r="N700" s="4"/>
      <c r="O700" s="4"/>
      <c r="P700" s="4"/>
    </row>
    <row r="701" spans="3:16" ht="12.75" customHeight="1">
      <c r="C701" s="4"/>
      <c r="D701" s="4"/>
      <c r="E701" s="4"/>
      <c r="F701" s="4"/>
      <c r="G701" s="4"/>
      <c r="H701" s="4"/>
      <c r="I701" s="4"/>
      <c r="J701" s="4"/>
      <c r="K701" s="4"/>
      <c r="L701" s="4"/>
      <c r="M701" s="4"/>
      <c r="N701" s="4"/>
      <c r="O701" s="4"/>
      <c r="P701" s="4"/>
    </row>
    <row r="702" spans="3:16" ht="12.75" customHeight="1">
      <c r="C702" s="4"/>
      <c r="D702" s="4"/>
      <c r="E702" s="4"/>
      <c r="F702" s="4"/>
      <c r="G702" s="4"/>
      <c r="H702" s="4"/>
      <c r="I702" s="4"/>
      <c r="J702" s="4"/>
      <c r="K702" s="4"/>
      <c r="L702" s="4"/>
      <c r="M702" s="4"/>
      <c r="N702" s="4"/>
      <c r="O702" s="4"/>
      <c r="P702" s="4"/>
    </row>
    <row r="703" spans="3:16" ht="12.75" customHeight="1">
      <c r="C703" s="4"/>
      <c r="D703" s="4"/>
      <c r="E703" s="4"/>
      <c r="F703" s="4"/>
      <c r="G703" s="4"/>
      <c r="H703" s="4"/>
      <c r="I703" s="4"/>
      <c r="J703" s="4"/>
      <c r="K703" s="4"/>
      <c r="L703" s="4"/>
      <c r="M703" s="4"/>
      <c r="N703" s="4"/>
      <c r="O703" s="4"/>
      <c r="P703" s="4"/>
    </row>
    <row r="704" spans="3:16" ht="12.75" customHeight="1">
      <c r="C704" s="4"/>
      <c r="D704" s="4"/>
      <c r="E704" s="4"/>
      <c r="F704" s="4"/>
      <c r="G704" s="4"/>
      <c r="H704" s="4"/>
      <c r="I704" s="4"/>
      <c r="J704" s="4"/>
      <c r="K704" s="4"/>
      <c r="L704" s="4"/>
      <c r="M704" s="4"/>
      <c r="N704" s="4"/>
      <c r="O704" s="4"/>
      <c r="P704" s="4"/>
    </row>
    <row r="705" spans="3:16" ht="12.75" customHeight="1">
      <c r="C705" s="4"/>
      <c r="D705" s="4"/>
      <c r="E705" s="4"/>
      <c r="F705" s="4"/>
      <c r="G705" s="4"/>
      <c r="H705" s="4"/>
      <c r="I705" s="4"/>
      <c r="J705" s="4"/>
      <c r="K705" s="4"/>
      <c r="L705" s="4"/>
      <c r="M705" s="4"/>
      <c r="N705" s="4"/>
      <c r="O705" s="4"/>
      <c r="P705" s="4"/>
    </row>
    <row r="706" spans="3:16" ht="12.75" customHeight="1">
      <c r="C706" s="4"/>
      <c r="D706" s="4"/>
      <c r="E706" s="4"/>
      <c r="F706" s="4"/>
      <c r="G706" s="4"/>
      <c r="H706" s="4"/>
      <c r="I706" s="4"/>
      <c r="J706" s="4"/>
      <c r="K706" s="4"/>
      <c r="L706" s="4"/>
      <c r="M706" s="4"/>
      <c r="N706" s="4"/>
      <c r="O706" s="4"/>
      <c r="P706" s="4"/>
    </row>
    <row r="707" spans="3:16" ht="12.75" customHeight="1">
      <c r="C707" s="4"/>
      <c r="D707" s="4"/>
      <c r="E707" s="4"/>
      <c r="F707" s="4"/>
      <c r="G707" s="4"/>
      <c r="H707" s="4"/>
      <c r="I707" s="4"/>
      <c r="J707" s="4"/>
      <c r="K707" s="4"/>
      <c r="L707" s="4"/>
      <c r="M707" s="4"/>
      <c r="N707" s="4"/>
      <c r="O707" s="4"/>
      <c r="P707" s="4"/>
    </row>
    <row r="708" spans="3:16" ht="12.75" customHeight="1">
      <c r="C708" s="4"/>
      <c r="D708" s="4"/>
      <c r="E708" s="4"/>
      <c r="F708" s="4"/>
      <c r="G708" s="4"/>
      <c r="H708" s="4"/>
      <c r="I708" s="4"/>
      <c r="J708" s="4"/>
      <c r="K708" s="4"/>
      <c r="L708" s="4"/>
      <c r="M708" s="4"/>
      <c r="N708" s="4"/>
      <c r="O708" s="4"/>
      <c r="P708" s="4"/>
    </row>
    <row r="709" spans="3:16" ht="12.75" customHeight="1">
      <c r="C709" s="4"/>
      <c r="D709" s="4"/>
      <c r="E709" s="4"/>
      <c r="F709" s="4"/>
      <c r="G709" s="4"/>
      <c r="H709" s="4"/>
      <c r="I709" s="4"/>
      <c r="J709" s="4"/>
      <c r="K709" s="4"/>
      <c r="L709" s="4"/>
      <c r="M709" s="4"/>
      <c r="N709" s="4"/>
      <c r="O709" s="4"/>
      <c r="P709" s="4"/>
    </row>
    <row r="710" spans="3:16" ht="12.75" customHeight="1">
      <c r="C710" s="4"/>
      <c r="D710" s="4"/>
      <c r="E710" s="4"/>
      <c r="F710" s="4"/>
      <c r="G710" s="4"/>
      <c r="H710" s="4"/>
      <c r="I710" s="4"/>
      <c r="J710" s="4"/>
      <c r="K710" s="4"/>
      <c r="L710" s="4"/>
      <c r="M710" s="4"/>
      <c r="N710" s="4"/>
      <c r="O710" s="4"/>
      <c r="P710" s="4"/>
    </row>
    <row r="711" spans="3:16" ht="12.75" customHeight="1">
      <c r="C711" s="4"/>
      <c r="D711" s="4"/>
      <c r="E711" s="4"/>
      <c r="F711" s="4"/>
      <c r="G711" s="4"/>
      <c r="H711" s="4"/>
      <c r="I711" s="4"/>
      <c r="J711" s="4"/>
      <c r="K711" s="4"/>
      <c r="L711" s="4"/>
      <c r="M711" s="4"/>
      <c r="N711" s="4"/>
      <c r="O711" s="4"/>
      <c r="P711" s="4"/>
    </row>
    <row r="712" spans="3:16" ht="12.75" customHeight="1">
      <c r="C712" s="4"/>
      <c r="D712" s="4"/>
      <c r="E712" s="4"/>
      <c r="F712" s="4"/>
      <c r="G712" s="4"/>
      <c r="H712" s="4"/>
      <c r="I712" s="4"/>
      <c r="J712" s="4"/>
      <c r="K712" s="4"/>
      <c r="L712" s="4"/>
      <c r="M712" s="4"/>
      <c r="N712" s="4"/>
      <c r="O712" s="4"/>
      <c r="P712" s="4"/>
    </row>
    <row r="713" spans="3:16" ht="12.75" customHeight="1">
      <c r="C713" s="4"/>
      <c r="D713" s="4"/>
      <c r="E713" s="4"/>
      <c r="F713" s="4"/>
      <c r="G713" s="4"/>
      <c r="H713" s="4"/>
      <c r="I713" s="4"/>
      <c r="J713" s="4"/>
      <c r="K713" s="4"/>
      <c r="L713" s="4"/>
      <c r="M713" s="4"/>
      <c r="N713" s="4"/>
      <c r="O713" s="4"/>
      <c r="P713" s="4"/>
    </row>
    <row r="714" spans="3:16" ht="12.75" customHeight="1">
      <c r="C714" s="4"/>
      <c r="D714" s="4"/>
      <c r="E714" s="4"/>
      <c r="F714" s="4"/>
      <c r="G714" s="4"/>
      <c r="H714" s="4"/>
      <c r="I714" s="4"/>
      <c r="J714" s="4"/>
      <c r="K714" s="4"/>
      <c r="L714" s="4"/>
      <c r="M714" s="4"/>
      <c r="N714" s="4"/>
      <c r="O714" s="4"/>
      <c r="P714" s="4"/>
    </row>
    <row r="715" spans="3:16" ht="12.75" customHeight="1">
      <c r="C715" s="4"/>
      <c r="D715" s="4"/>
      <c r="E715" s="4"/>
      <c r="F715" s="4"/>
      <c r="G715" s="4"/>
      <c r="H715" s="4"/>
      <c r="I715" s="4"/>
      <c r="J715" s="4"/>
      <c r="K715" s="4"/>
      <c r="L715" s="4"/>
      <c r="M715" s="4"/>
      <c r="N715" s="4"/>
      <c r="O715" s="4"/>
      <c r="P715" s="4"/>
    </row>
    <row r="716" spans="3:16" ht="12.75" customHeight="1">
      <c r="C716" s="4"/>
      <c r="D716" s="4"/>
      <c r="E716" s="4"/>
      <c r="F716" s="4"/>
      <c r="G716" s="4"/>
      <c r="H716" s="4"/>
      <c r="I716" s="4"/>
      <c r="J716" s="4"/>
      <c r="K716" s="4"/>
      <c r="L716" s="4"/>
      <c r="M716" s="4"/>
      <c r="N716" s="4"/>
      <c r="O716" s="4"/>
      <c r="P716" s="4"/>
    </row>
    <row r="717" spans="3:16" ht="12.75" customHeight="1">
      <c r="C717" s="4"/>
      <c r="D717" s="4"/>
      <c r="E717" s="4"/>
      <c r="F717" s="4"/>
      <c r="G717" s="4"/>
      <c r="H717" s="4"/>
      <c r="I717" s="4"/>
      <c r="J717" s="4"/>
      <c r="K717" s="4"/>
      <c r="L717" s="4"/>
      <c r="M717" s="4"/>
      <c r="N717" s="4"/>
      <c r="O717" s="4"/>
      <c r="P717" s="4"/>
    </row>
    <row r="718" spans="3:16" ht="12.75" customHeight="1">
      <c r="C718" s="4"/>
      <c r="D718" s="4"/>
      <c r="E718" s="4"/>
      <c r="F718" s="4"/>
      <c r="G718" s="4"/>
      <c r="H718" s="4"/>
      <c r="I718" s="4"/>
      <c r="J718" s="4"/>
      <c r="K718" s="4"/>
      <c r="L718" s="4"/>
      <c r="M718" s="4"/>
      <c r="N718" s="4"/>
      <c r="O718" s="4"/>
      <c r="P718" s="4"/>
    </row>
    <row r="719" spans="3:16" ht="12.75" customHeight="1">
      <c r="C719" s="4"/>
      <c r="D719" s="4"/>
      <c r="E719" s="4"/>
      <c r="F719" s="4"/>
      <c r="G719" s="4"/>
      <c r="H719" s="4"/>
      <c r="I719" s="4"/>
      <c r="J719" s="4"/>
      <c r="K719" s="4"/>
      <c r="L719" s="4"/>
      <c r="M719" s="4"/>
      <c r="N719" s="4"/>
      <c r="O719" s="4"/>
      <c r="P719" s="4"/>
    </row>
    <row r="720" spans="3:16" ht="12.75" customHeight="1">
      <c r="C720" s="4"/>
      <c r="D720" s="4"/>
      <c r="E720" s="4"/>
      <c r="F720" s="4"/>
      <c r="G720" s="4"/>
      <c r="H720" s="4"/>
      <c r="I720" s="4"/>
      <c r="J720" s="4"/>
      <c r="K720" s="4"/>
      <c r="L720" s="4"/>
      <c r="M720" s="4"/>
      <c r="N720" s="4"/>
      <c r="O720" s="4"/>
      <c r="P720" s="4"/>
    </row>
    <row r="721" spans="3:16" ht="12.75" customHeight="1">
      <c r="C721" s="4"/>
      <c r="D721" s="4"/>
      <c r="E721" s="4"/>
      <c r="F721" s="4"/>
      <c r="G721" s="4"/>
      <c r="H721" s="4"/>
      <c r="I721" s="4"/>
      <c r="J721" s="4"/>
      <c r="K721" s="4"/>
      <c r="L721" s="4"/>
      <c r="M721" s="4"/>
      <c r="N721" s="4"/>
      <c r="O721" s="4"/>
      <c r="P721" s="4"/>
    </row>
    <row r="722" spans="3:16" ht="12.75" customHeight="1">
      <c r="C722" s="4"/>
      <c r="D722" s="4"/>
      <c r="E722" s="4"/>
      <c r="F722" s="4"/>
      <c r="G722" s="4"/>
      <c r="H722" s="4"/>
      <c r="I722" s="4"/>
      <c r="J722" s="4"/>
      <c r="K722" s="4"/>
      <c r="L722" s="4"/>
      <c r="M722" s="4"/>
      <c r="N722" s="4"/>
      <c r="O722" s="4"/>
      <c r="P722" s="4"/>
    </row>
    <row r="723" spans="3:16" ht="12.75" customHeight="1">
      <c r="C723" s="4"/>
      <c r="D723" s="4"/>
      <c r="E723" s="4"/>
      <c r="F723" s="4"/>
      <c r="G723" s="4"/>
      <c r="H723" s="4"/>
      <c r="I723" s="4"/>
      <c r="J723" s="4"/>
      <c r="K723" s="4"/>
      <c r="L723" s="4"/>
      <c r="M723" s="4"/>
      <c r="N723" s="4"/>
      <c r="O723" s="4"/>
      <c r="P723" s="4"/>
    </row>
    <row r="724" spans="3:16" ht="12.75" customHeight="1">
      <c r="C724" s="4"/>
      <c r="D724" s="4"/>
      <c r="E724" s="4"/>
      <c r="F724" s="4"/>
      <c r="G724" s="4"/>
      <c r="H724" s="4"/>
      <c r="I724" s="4"/>
      <c r="J724" s="4"/>
      <c r="K724" s="4"/>
      <c r="L724" s="4"/>
      <c r="M724" s="4"/>
      <c r="N724" s="4"/>
      <c r="O724" s="4"/>
      <c r="P724" s="4"/>
    </row>
    <row r="725" spans="3:16" ht="12.75" customHeight="1">
      <c r="C725" s="4"/>
      <c r="D725" s="4"/>
      <c r="E725" s="4"/>
      <c r="F725" s="4"/>
      <c r="G725" s="4"/>
      <c r="H725" s="4"/>
      <c r="I725" s="4"/>
      <c r="J725" s="4"/>
      <c r="K725" s="4"/>
      <c r="L725" s="4"/>
      <c r="M725" s="4"/>
      <c r="N725" s="4"/>
      <c r="O725" s="4"/>
      <c r="P725" s="4"/>
    </row>
    <row r="726" spans="3:16" ht="12.75" customHeight="1">
      <c r="C726" s="4"/>
      <c r="D726" s="4"/>
      <c r="E726" s="4"/>
      <c r="F726" s="4"/>
      <c r="G726" s="4"/>
      <c r="H726" s="4"/>
      <c r="I726" s="4"/>
      <c r="J726" s="4"/>
      <c r="K726" s="4"/>
      <c r="L726" s="4"/>
      <c r="M726" s="4"/>
      <c r="N726" s="4"/>
      <c r="O726" s="4"/>
      <c r="P726" s="4"/>
    </row>
    <row r="727" spans="3:16" ht="12.75" customHeight="1">
      <c r="C727" s="4"/>
      <c r="D727" s="4"/>
      <c r="E727" s="4"/>
      <c r="F727" s="4"/>
      <c r="G727" s="4"/>
      <c r="H727" s="4"/>
      <c r="I727" s="4"/>
      <c r="J727" s="4"/>
      <c r="K727" s="4"/>
      <c r="L727" s="4"/>
      <c r="M727" s="4"/>
      <c r="N727" s="4"/>
      <c r="O727" s="4"/>
      <c r="P727" s="4"/>
    </row>
    <row r="728" spans="3:16" ht="12.75" customHeight="1">
      <c r="C728" s="4"/>
      <c r="D728" s="4"/>
      <c r="E728" s="4"/>
      <c r="F728" s="4"/>
      <c r="G728" s="4"/>
      <c r="H728" s="4"/>
      <c r="I728" s="4"/>
      <c r="J728" s="4"/>
      <c r="K728" s="4"/>
      <c r="L728" s="4"/>
      <c r="M728" s="4"/>
      <c r="N728" s="4"/>
      <c r="O728" s="4"/>
      <c r="P728" s="4"/>
    </row>
    <row r="729" spans="3:16" ht="12.75" customHeight="1">
      <c r="C729" s="4"/>
      <c r="D729" s="4"/>
      <c r="E729" s="4"/>
      <c r="F729" s="4"/>
      <c r="G729" s="4"/>
      <c r="H729" s="4"/>
      <c r="I729" s="4"/>
      <c r="J729" s="4"/>
      <c r="K729" s="4"/>
      <c r="L729" s="4"/>
      <c r="M729" s="4"/>
      <c r="N729" s="4"/>
      <c r="O729" s="4"/>
      <c r="P729" s="4"/>
    </row>
    <row r="730" spans="3:16" ht="12.75" customHeight="1">
      <c r="C730" s="4"/>
      <c r="D730" s="4"/>
      <c r="E730" s="4"/>
      <c r="F730" s="4"/>
      <c r="G730" s="4"/>
      <c r="H730" s="4"/>
      <c r="I730" s="4"/>
      <c r="J730" s="4"/>
      <c r="K730" s="4"/>
      <c r="L730" s="4"/>
      <c r="M730" s="4"/>
      <c r="N730" s="4"/>
      <c r="O730" s="4"/>
      <c r="P730" s="4"/>
    </row>
    <row r="731" spans="3:16" ht="12.75" customHeight="1">
      <c r="C731" s="4"/>
      <c r="D731" s="4"/>
      <c r="E731" s="4"/>
      <c r="F731" s="4"/>
      <c r="G731" s="4"/>
      <c r="H731" s="4"/>
      <c r="I731" s="4"/>
      <c r="J731" s="4"/>
      <c r="K731" s="4"/>
      <c r="L731" s="4"/>
      <c r="M731" s="4"/>
      <c r="N731" s="4"/>
      <c r="O731" s="4"/>
      <c r="P731" s="4"/>
    </row>
    <row r="732" spans="3:16" ht="12.75" customHeight="1">
      <c r="C732" s="4"/>
      <c r="D732" s="4"/>
      <c r="E732" s="4"/>
      <c r="F732" s="4"/>
      <c r="G732" s="4"/>
      <c r="H732" s="4"/>
      <c r="I732" s="4"/>
      <c r="J732" s="4"/>
      <c r="K732" s="4"/>
      <c r="L732" s="4"/>
      <c r="M732" s="4"/>
      <c r="N732" s="4"/>
      <c r="O732" s="4"/>
      <c r="P732" s="4"/>
    </row>
    <row r="733" spans="3:16" ht="12.75" customHeight="1">
      <c r="C733" s="4"/>
      <c r="D733" s="4"/>
      <c r="E733" s="4"/>
      <c r="F733" s="4"/>
      <c r="G733" s="4"/>
      <c r="H733" s="4"/>
      <c r="I733" s="4"/>
      <c r="J733" s="4"/>
      <c r="K733" s="4"/>
      <c r="L733" s="4"/>
      <c r="M733" s="4"/>
      <c r="N733" s="4"/>
      <c r="O733" s="4"/>
      <c r="P733" s="4"/>
    </row>
    <row r="734" spans="3:16" ht="12.75" customHeight="1">
      <c r="C734" s="4"/>
      <c r="D734" s="4"/>
      <c r="E734" s="4"/>
      <c r="F734" s="4"/>
      <c r="G734" s="4"/>
      <c r="H734" s="4"/>
      <c r="I734" s="4"/>
      <c r="J734" s="4"/>
      <c r="K734" s="4"/>
      <c r="L734" s="4"/>
      <c r="M734" s="4"/>
      <c r="N734" s="4"/>
      <c r="O734" s="4"/>
      <c r="P734" s="4"/>
    </row>
    <row r="735" spans="3:16" ht="12.75" customHeight="1">
      <c r="C735" s="4"/>
      <c r="D735" s="4"/>
      <c r="E735" s="4"/>
      <c r="F735" s="4"/>
      <c r="G735" s="4"/>
      <c r="H735" s="4"/>
      <c r="I735" s="4"/>
      <c r="J735" s="4"/>
      <c r="K735" s="4"/>
      <c r="L735" s="4"/>
      <c r="M735" s="4"/>
      <c r="N735" s="4"/>
      <c r="O735" s="4"/>
      <c r="P735" s="4"/>
    </row>
    <row r="736" spans="3:16" ht="12.75" customHeight="1">
      <c r="C736" s="4"/>
      <c r="D736" s="4"/>
      <c r="E736" s="4"/>
      <c r="F736" s="4"/>
      <c r="G736" s="4"/>
      <c r="H736" s="4"/>
      <c r="I736" s="4"/>
      <c r="J736" s="4"/>
      <c r="K736" s="4"/>
      <c r="L736" s="4"/>
      <c r="M736" s="4"/>
      <c r="N736" s="4"/>
      <c r="O736" s="4"/>
      <c r="P736" s="4"/>
    </row>
    <row r="737" spans="3:16" ht="12.75" customHeight="1">
      <c r="C737" s="4"/>
      <c r="D737" s="4"/>
      <c r="E737" s="4"/>
      <c r="F737" s="4"/>
      <c r="G737" s="4"/>
      <c r="H737" s="4"/>
      <c r="I737" s="4"/>
      <c r="J737" s="4"/>
      <c r="K737" s="4"/>
      <c r="L737" s="4"/>
      <c r="M737" s="4"/>
      <c r="N737" s="4"/>
      <c r="O737" s="4"/>
      <c r="P737" s="4"/>
    </row>
    <row r="738" spans="3:16" ht="12.75" customHeight="1">
      <c r="C738" s="4"/>
      <c r="D738" s="4"/>
      <c r="E738" s="4"/>
      <c r="F738" s="4"/>
      <c r="G738" s="4"/>
      <c r="H738" s="4"/>
      <c r="I738" s="4"/>
      <c r="J738" s="4"/>
      <c r="K738" s="4"/>
      <c r="L738" s="4"/>
      <c r="M738" s="4"/>
      <c r="N738" s="4"/>
      <c r="O738" s="4"/>
      <c r="P738" s="4"/>
    </row>
    <row r="739" spans="3:16" ht="12.75" customHeight="1">
      <c r="C739" s="4"/>
      <c r="D739" s="4"/>
      <c r="E739" s="4"/>
      <c r="F739" s="4"/>
      <c r="G739" s="4"/>
      <c r="H739" s="4"/>
      <c r="I739" s="4"/>
      <c r="J739" s="4"/>
      <c r="K739" s="4"/>
      <c r="L739" s="4"/>
      <c r="M739" s="4"/>
      <c r="N739" s="4"/>
      <c r="O739" s="4"/>
      <c r="P739" s="4"/>
    </row>
    <row r="740" spans="3:16" ht="12.75" customHeight="1">
      <c r="C740" s="4"/>
      <c r="D740" s="4"/>
      <c r="E740" s="4"/>
      <c r="F740" s="4"/>
      <c r="G740" s="4"/>
      <c r="H740" s="4"/>
      <c r="I740" s="4"/>
      <c r="J740" s="4"/>
      <c r="K740" s="4"/>
      <c r="L740" s="4"/>
      <c r="M740" s="4"/>
      <c r="N740" s="4"/>
      <c r="O740" s="4"/>
      <c r="P740" s="4"/>
    </row>
    <row r="741" spans="3:16" ht="12.75" customHeight="1">
      <c r="C741" s="4"/>
      <c r="D741" s="4"/>
      <c r="E741" s="4"/>
      <c r="F741" s="4"/>
      <c r="G741" s="4"/>
      <c r="H741" s="4"/>
      <c r="I741" s="4"/>
      <c r="J741" s="4"/>
      <c r="K741" s="4"/>
      <c r="L741" s="4"/>
      <c r="M741" s="4"/>
      <c r="N741" s="4"/>
      <c r="O741" s="4"/>
      <c r="P741" s="4"/>
    </row>
    <row r="742" spans="3:16" ht="12.75" customHeight="1">
      <c r="C742" s="4"/>
      <c r="D742" s="4"/>
      <c r="E742" s="4"/>
      <c r="F742" s="4"/>
      <c r="G742" s="4"/>
      <c r="H742" s="4"/>
      <c r="I742" s="4"/>
      <c r="J742" s="4"/>
      <c r="K742" s="4"/>
      <c r="L742" s="4"/>
      <c r="M742" s="4"/>
      <c r="N742" s="4"/>
      <c r="O742" s="4"/>
      <c r="P742" s="4"/>
    </row>
    <row r="743" spans="3:16" ht="12.75" customHeight="1">
      <c r="C743" s="4"/>
      <c r="D743" s="4"/>
      <c r="E743" s="4"/>
      <c r="F743" s="4"/>
      <c r="G743" s="4"/>
      <c r="H743" s="4"/>
      <c r="I743" s="4"/>
      <c r="J743" s="4"/>
      <c r="K743" s="4"/>
      <c r="L743" s="4"/>
      <c r="M743" s="4"/>
      <c r="N743" s="4"/>
      <c r="O743" s="4"/>
      <c r="P743" s="4"/>
    </row>
    <row r="744" spans="3:16" ht="12.75" customHeight="1">
      <c r="C744" s="4"/>
      <c r="D744" s="4"/>
      <c r="E744" s="4"/>
      <c r="F744" s="4"/>
      <c r="G744" s="4"/>
      <c r="H744" s="4"/>
      <c r="I744" s="4"/>
      <c r="J744" s="4"/>
      <c r="K744" s="4"/>
      <c r="L744" s="4"/>
      <c r="M744" s="4"/>
      <c r="N744" s="4"/>
      <c r="O744" s="4"/>
      <c r="P744" s="4"/>
    </row>
    <row r="745" spans="3:16" ht="12.75" customHeight="1">
      <c r="C745" s="4"/>
      <c r="D745" s="4"/>
      <c r="E745" s="4"/>
      <c r="F745" s="4"/>
      <c r="G745" s="4"/>
      <c r="H745" s="4"/>
      <c r="I745" s="4"/>
      <c r="J745" s="4"/>
      <c r="K745" s="4"/>
      <c r="L745" s="4"/>
      <c r="M745" s="4"/>
      <c r="N745" s="4"/>
      <c r="O745" s="4"/>
      <c r="P745" s="4"/>
    </row>
    <row r="746" spans="3:16" ht="12.75" customHeight="1">
      <c r="C746" s="4"/>
      <c r="D746" s="4"/>
      <c r="E746" s="4"/>
      <c r="F746" s="4"/>
      <c r="G746" s="4"/>
      <c r="H746" s="4"/>
      <c r="I746" s="4"/>
      <c r="J746" s="4"/>
      <c r="K746" s="4"/>
      <c r="L746" s="4"/>
      <c r="M746" s="4"/>
      <c r="N746" s="4"/>
      <c r="O746" s="4"/>
      <c r="P746" s="4"/>
    </row>
    <row r="747" spans="3:16" ht="12.75" customHeight="1">
      <c r="C747" s="4"/>
      <c r="D747" s="4"/>
      <c r="E747" s="4"/>
      <c r="F747" s="4"/>
      <c r="G747" s="4"/>
      <c r="H747" s="4"/>
      <c r="I747" s="4"/>
      <c r="J747" s="4"/>
      <c r="K747" s="4"/>
      <c r="L747" s="4"/>
      <c r="M747" s="4"/>
      <c r="N747" s="4"/>
      <c r="O747" s="4"/>
      <c r="P747" s="4"/>
    </row>
    <row r="748" spans="3:16" ht="12.75" customHeight="1">
      <c r="C748" s="4"/>
      <c r="D748" s="4"/>
      <c r="E748" s="4"/>
      <c r="F748" s="4"/>
      <c r="G748" s="4"/>
      <c r="H748" s="4"/>
      <c r="I748" s="4"/>
      <c r="J748" s="4"/>
      <c r="K748" s="4"/>
      <c r="L748" s="4"/>
      <c r="M748" s="4"/>
      <c r="N748" s="4"/>
      <c r="O748" s="4"/>
      <c r="P748" s="4"/>
    </row>
    <row r="749" spans="3:16" ht="12.75" customHeight="1">
      <c r="C749" s="4"/>
      <c r="D749" s="4"/>
      <c r="E749" s="4"/>
      <c r="F749" s="4"/>
      <c r="G749" s="4"/>
      <c r="H749" s="4"/>
      <c r="I749" s="4"/>
      <c r="J749" s="4"/>
      <c r="K749" s="4"/>
      <c r="L749" s="4"/>
      <c r="M749" s="4"/>
      <c r="N749" s="4"/>
      <c r="O749" s="4"/>
      <c r="P749" s="4"/>
    </row>
    <row r="750" spans="3:16" ht="12.75" customHeight="1">
      <c r="C750" s="4"/>
      <c r="D750" s="4"/>
      <c r="E750" s="4"/>
      <c r="F750" s="4"/>
      <c r="G750" s="4"/>
      <c r="H750" s="4"/>
      <c r="I750" s="4"/>
      <c r="J750" s="4"/>
      <c r="K750" s="4"/>
      <c r="L750" s="4"/>
      <c r="M750" s="4"/>
      <c r="N750" s="4"/>
      <c r="O750" s="4"/>
      <c r="P750" s="4"/>
    </row>
    <row r="751" spans="3:16" ht="12.75" customHeight="1">
      <c r="C751" s="4"/>
      <c r="D751" s="4"/>
      <c r="E751" s="4"/>
      <c r="F751" s="4"/>
      <c r="G751" s="4"/>
      <c r="H751" s="4"/>
      <c r="I751" s="4"/>
      <c r="J751" s="4"/>
      <c r="K751" s="4"/>
      <c r="L751" s="4"/>
      <c r="M751" s="4"/>
      <c r="N751" s="4"/>
      <c r="O751" s="4"/>
      <c r="P751" s="4"/>
    </row>
    <row r="752" spans="3:16" ht="12.75" customHeight="1">
      <c r="C752" s="4"/>
      <c r="D752" s="4"/>
      <c r="E752" s="4"/>
      <c r="F752" s="4"/>
      <c r="G752" s="4"/>
      <c r="H752" s="4"/>
      <c r="I752" s="4"/>
      <c r="J752" s="4"/>
      <c r="K752" s="4"/>
      <c r="L752" s="4"/>
      <c r="M752" s="4"/>
      <c r="N752" s="4"/>
      <c r="O752" s="4"/>
      <c r="P752" s="4"/>
    </row>
    <row r="753" spans="3:16" ht="12.75" customHeight="1">
      <c r="C753" s="4"/>
      <c r="D753" s="4"/>
      <c r="E753" s="4"/>
      <c r="F753" s="4"/>
      <c r="G753" s="4"/>
      <c r="H753" s="4"/>
      <c r="I753" s="4"/>
      <c r="J753" s="4"/>
      <c r="K753" s="4"/>
      <c r="L753" s="4"/>
      <c r="M753" s="4"/>
      <c r="N753" s="4"/>
      <c r="O753" s="4"/>
      <c r="P753" s="4"/>
    </row>
    <row r="754" spans="3:16" ht="12.75" customHeight="1">
      <c r="C754" s="4"/>
      <c r="D754" s="4"/>
      <c r="E754" s="4"/>
      <c r="F754" s="4"/>
      <c r="G754" s="4"/>
      <c r="H754" s="4"/>
      <c r="I754" s="4"/>
      <c r="J754" s="4"/>
      <c r="K754" s="4"/>
      <c r="L754" s="4"/>
      <c r="M754" s="4"/>
      <c r="N754" s="4"/>
      <c r="O754" s="4"/>
      <c r="P754" s="4"/>
    </row>
    <row r="755" spans="3:16" ht="12.75" customHeight="1">
      <c r="C755" s="4"/>
      <c r="D755" s="4"/>
      <c r="E755" s="4"/>
      <c r="F755" s="4"/>
      <c r="G755" s="4"/>
      <c r="H755" s="4"/>
      <c r="I755" s="4"/>
      <c r="J755" s="4"/>
      <c r="K755" s="4"/>
      <c r="L755" s="4"/>
      <c r="M755" s="4"/>
      <c r="N755" s="4"/>
      <c r="O755" s="4"/>
      <c r="P755" s="4"/>
    </row>
    <row r="756" spans="3:16" ht="12.75" customHeight="1">
      <c r="C756" s="4"/>
      <c r="D756" s="4"/>
      <c r="E756" s="4"/>
      <c r="F756" s="4"/>
      <c r="G756" s="4"/>
      <c r="H756" s="4"/>
      <c r="I756" s="4"/>
      <c r="J756" s="4"/>
      <c r="K756" s="4"/>
      <c r="L756" s="4"/>
      <c r="M756" s="4"/>
      <c r="N756" s="4"/>
      <c r="O756" s="4"/>
      <c r="P756" s="4"/>
    </row>
    <row r="757" spans="3:16" ht="12.75" customHeight="1">
      <c r="C757" s="4"/>
      <c r="D757" s="4"/>
      <c r="E757" s="4"/>
      <c r="F757" s="4"/>
      <c r="G757" s="4"/>
      <c r="H757" s="4"/>
      <c r="I757" s="4"/>
      <c r="J757" s="4"/>
      <c r="K757" s="4"/>
      <c r="L757" s="4"/>
      <c r="M757" s="4"/>
      <c r="N757" s="4"/>
      <c r="O757" s="4"/>
      <c r="P757" s="4"/>
    </row>
    <row r="758" spans="3:16" ht="12.75" customHeight="1">
      <c r="C758" s="4"/>
      <c r="D758" s="4"/>
      <c r="E758" s="4"/>
      <c r="F758" s="4"/>
      <c r="G758" s="4"/>
      <c r="H758" s="4"/>
      <c r="I758" s="4"/>
      <c r="J758" s="4"/>
      <c r="K758" s="4"/>
      <c r="L758" s="4"/>
      <c r="M758" s="4"/>
      <c r="N758" s="4"/>
      <c r="O758" s="4"/>
      <c r="P758" s="4"/>
    </row>
    <row r="759" spans="3:16" ht="12.75" customHeight="1">
      <c r="C759" s="4"/>
      <c r="D759" s="4"/>
      <c r="E759" s="4"/>
      <c r="F759" s="4"/>
      <c r="G759" s="4"/>
      <c r="H759" s="4"/>
      <c r="I759" s="4"/>
      <c r="J759" s="4"/>
      <c r="K759" s="4"/>
      <c r="L759" s="4"/>
      <c r="M759" s="4"/>
      <c r="N759" s="4"/>
      <c r="O759" s="4"/>
      <c r="P759" s="4"/>
    </row>
    <row r="760" spans="3:16" ht="12.75" customHeight="1">
      <c r="C760" s="4"/>
      <c r="D760" s="4"/>
      <c r="E760" s="4"/>
      <c r="F760" s="4"/>
      <c r="G760" s="4"/>
      <c r="H760" s="4"/>
      <c r="I760" s="4"/>
      <c r="J760" s="4"/>
      <c r="K760" s="4"/>
      <c r="L760" s="4"/>
      <c r="M760" s="4"/>
      <c r="N760" s="4"/>
      <c r="O760" s="4"/>
      <c r="P760" s="4"/>
    </row>
    <row r="761" spans="3:16" ht="12.75" customHeight="1">
      <c r="C761" s="4"/>
      <c r="D761" s="4"/>
      <c r="E761" s="4"/>
      <c r="F761" s="4"/>
      <c r="G761" s="4"/>
      <c r="H761" s="4"/>
      <c r="I761" s="4"/>
      <c r="J761" s="4"/>
      <c r="K761" s="4"/>
      <c r="L761" s="4"/>
      <c r="M761" s="4"/>
      <c r="N761" s="4"/>
      <c r="O761" s="4"/>
      <c r="P761" s="4"/>
    </row>
    <row r="762" spans="3:16" ht="12.75" customHeight="1">
      <c r="C762" s="4"/>
      <c r="D762" s="4"/>
      <c r="E762" s="4"/>
      <c r="F762" s="4"/>
      <c r="G762" s="4"/>
      <c r="H762" s="4"/>
      <c r="I762" s="4"/>
      <c r="J762" s="4"/>
      <c r="K762" s="4"/>
      <c r="L762" s="4"/>
      <c r="M762" s="4"/>
      <c r="N762" s="4"/>
      <c r="O762" s="4"/>
      <c r="P762" s="4"/>
    </row>
    <row r="763" spans="3:16" ht="12.75" customHeight="1">
      <c r="C763" s="4"/>
      <c r="D763" s="4"/>
      <c r="E763" s="4"/>
      <c r="F763" s="4"/>
      <c r="G763" s="4"/>
      <c r="H763" s="4"/>
      <c r="I763" s="4"/>
      <c r="J763" s="4"/>
      <c r="K763" s="4"/>
      <c r="L763" s="4"/>
      <c r="M763" s="4"/>
      <c r="N763" s="4"/>
      <c r="O763" s="4"/>
      <c r="P763" s="4"/>
    </row>
    <row r="764" spans="3:16" ht="12.75" customHeight="1">
      <c r="C764" s="4"/>
      <c r="D764" s="4"/>
      <c r="E764" s="4"/>
      <c r="F764" s="4"/>
      <c r="G764" s="4"/>
      <c r="H764" s="4"/>
      <c r="I764" s="4"/>
      <c r="J764" s="4"/>
      <c r="K764" s="4"/>
      <c r="L764" s="4"/>
      <c r="M764" s="4"/>
      <c r="N764" s="4"/>
      <c r="O764" s="4"/>
      <c r="P764" s="4"/>
    </row>
    <row r="765" spans="3:16" ht="12.75" customHeight="1">
      <c r="C765" s="4"/>
      <c r="D765" s="4"/>
      <c r="E765" s="4"/>
      <c r="F765" s="4"/>
      <c r="G765" s="4"/>
      <c r="H765" s="4"/>
      <c r="I765" s="4"/>
      <c r="J765" s="4"/>
      <c r="K765" s="4"/>
      <c r="L765" s="4"/>
      <c r="M765" s="4"/>
      <c r="N765" s="4"/>
      <c r="O765" s="4"/>
      <c r="P765" s="4"/>
    </row>
    <row r="766" spans="3:16" ht="12.75" customHeight="1">
      <c r="C766" s="4"/>
      <c r="D766" s="4"/>
      <c r="E766" s="4"/>
      <c r="F766" s="4"/>
      <c r="G766" s="4"/>
      <c r="H766" s="4"/>
      <c r="I766" s="4"/>
      <c r="J766" s="4"/>
      <c r="K766" s="4"/>
      <c r="L766" s="4"/>
      <c r="M766" s="4"/>
      <c r="N766" s="4"/>
      <c r="O766" s="4"/>
      <c r="P766" s="4"/>
    </row>
    <row r="767" spans="3:16" ht="12.75" customHeight="1">
      <c r="C767" s="4"/>
      <c r="D767" s="4"/>
      <c r="E767" s="4"/>
      <c r="F767" s="4"/>
      <c r="G767" s="4"/>
      <c r="H767" s="4"/>
      <c r="I767" s="4"/>
      <c r="J767" s="4"/>
      <c r="K767" s="4"/>
      <c r="L767" s="4"/>
      <c r="M767" s="4"/>
      <c r="N767" s="4"/>
      <c r="O767" s="4"/>
      <c r="P767" s="4"/>
    </row>
    <row r="768" spans="3:16" ht="12.75" customHeight="1">
      <c r="C768" s="4"/>
      <c r="D768" s="4"/>
      <c r="E768" s="4"/>
      <c r="F768" s="4"/>
      <c r="G768" s="4"/>
      <c r="H768" s="4"/>
      <c r="I768" s="4"/>
      <c r="J768" s="4"/>
      <c r="K768" s="4"/>
      <c r="L768" s="4"/>
      <c r="M768" s="4"/>
      <c r="N768" s="4"/>
      <c r="O768" s="4"/>
      <c r="P768" s="4"/>
    </row>
    <row r="769" spans="3:16" ht="12.75" customHeight="1">
      <c r="C769" s="4"/>
      <c r="D769" s="4"/>
      <c r="E769" s="4"/>
      <c r="F769" s="4"/>
      <c r="G769" s="4"/>
      <c r="H769" s="4"/>
      <c r="I769" s="4"/>
      <c r="J769" s="4"/>
      <c r="K769" s="4"/>
      <c r="L769" s="4"/>
      <c r="M769" s="4"/>
      <c r="N769" s="4"/>
      <c r="O769" s="4"/>
      <c r="P769" s="4"/>
    </row>
    <row r="770" spans="3:16" ht="12.75" customHeight="1">
      <c r="C770" s="4"/>
      <c r="D770" s="4"/>
      <c r="E770" s="4"/>
      <c r="F770" s="4"/>
      <c r="G770" s="4"/>
      <c r="H770" s="4"/>
      <c r="I770" s="4"/>
      <c r="J770" s="4"/>
      <c r="K770" s="4"/>
      <c r="L770" s="4"/>
      <c r="M770" s="4"/>
      <c r="N770" s="4"/>
      <c r="O770" s="4"/>
      <c r="P770" s="4"/>
    </row>
    <row r="771" spans="3:16" ht="12.75" customHeight="1">
      <c r="C771" s="4"/>
      <c r="D771" s="4"/>
      <c r="E771" s="4"/>
      <c r="F771" s="4"/>
      <c r="G771" s="4"/>
      <c r="H771" s="4"/>
      <c r="I771" s="4"/>
      <c r="J771" s="4"/>
      <c r="K771" s="4"/>
      <c r="L771" s="4"/>
      <c r="M771" s="4"/>
      <c r="N771" s="4"/>
      <c r="O771" s="4"/>
      <c r="P771" s="4"/>
    </row>
    <row r="772" spans="3:16" ht="12.75" customHeight="1">
      <c r="C772" s="4"/>
      <c r="D772" s="4"/>
      <c r="E772" s="4"/>
      <c r="F772" s="4"/>
      <c r="G772" s="4"/>
      <c r="H772" s="4"/>
      <c r="I772" s="4"/>
      <c r="J772" s="4"/>
      <c r="K772" s="4"/>
      <c r="L772" s="4"/>
      <c r="M772" s="4"/>
      <c r="N772" s="4"/>
      <c r="O772" s="4"/>
      <c r="P772" s="4"/>
    </row>
    <row r="773" spans="3:16" ht="12.75" customHeight="1">
      <c r="C773" s="4"/>
      <c r="D773" s="4"/>
      <c r="E773" s="4"/>
      <c r="F773" s="4"/>
      <c r="G773" s="4"/>
      <c r="H773" s="4"/>
      <c r="I773" s="4"/>
      <c r="J773" s="4"/>
      <c r="K773" s="4"/>
      <c r="L773" s="4"/>
      <c r="M773" s="4"/>
      <c r="N773" s="4"/>
      <c r="O773" s="4"/>
      <c r="P773" s="4"/>
    </row>
    <row r="774" spans="3:16" ht="12.75" customHeight="1">
      <c r="C774" s="4"/>
      <c r="D774" s="4"/>
      <c r="E774" s="4"/>
      <c r="F774" s="4"/>
      <c r="G774" s="4"/>
      <c r="H774" s="4"/>
      <c r="I774" s="4"/>
      <c r="J774" s="4"/>
      <c r="K774" s="4"/>
      <c r="L774" s="4"/>
      <c r="M774" s="4"/>
      <c r="N774" s="4"/>
      <c r="O774" s="4"/>
      <c r="P774" s="4"/>
    </row>
    <row r="775" spans="3:16" ht="12.75" customHeight="1">
      <c r="C775" s="4"/>
      <c r="D775" s="4"/>
      <c r="E775" s="4"/>
      <c r="F775" s="4"/>
      <c r="G775" s="4"/>
      <c r="H775" s="4"/>
      <c r="I775" s="4"/>
      <c r="J775" s="4"/>
      <c r="K775" s="4"/>
      <c r="L775" s="4"/>
      <c r="M775" s="4"/>
      <c r="N775" s="4"/>
      <c r="O775" s="4"/>
      <c r="P775" s="4"/>
    </row>
    <row r="776" spans="3:16" ht="12.75" customHeight="1">
      <c r="C776" s="4"/>
      <c r="D776" s="4"/>
      <c r="E776" s="4"/>
      <c r="F776" s="4"/>
      <c r="G776" s="4"/>
      <c r="H776" s="4"/>
      <c r="I776" s="4"/>
      <c r="J776" s="4"/>
      <c r="K776" s="4"/>
      <c r="L776" s="4"/>
      <c r="M776" s="4"/>
      <c r="N776" s="4"/>
      <c r="O776" s="4"/>
      <c r="P776" s="4"/>
    </row>
    <row r="777" spans="3:16" ht="12.75" customHeight="1">
      <c r="C777" s="4"/>
      <c r="D777" s="4"/>
      <c r="E777" s="4"/>
      <c r="F777" s="4"/>
      <c r="G777" s="4"/>
      <c r="H777" s="4"/>
      <c r="I777" s="4"/>
      <c r="J777" s="4"/>
      <c r="K777" s="4"/>
      <c r="L777" s="4"/>
      <c r="M777" s="4"/>
      <c r="N777" s="4"/>
      <c r="O777" s="4"/>
      <c r="P777" s="4"/>
    </row>
    <row r="778" spans="3:16" ht="12.75" customHeight="1">
      <c r="C778" s="4"/>
      <c r="D778" s="4"/>
      <c r="E778" s="4"/>
      <c r="F778" s="4"/>
      <c r="G778" s="4"/>
      <c r="H778" s="4"/>
      <c r="I778" s="4"/>
      <c r="J778" s="4"/>
      <c r="K778" s="4"/>
      <c r="L778" s="4"/>
      <c r="M778" s="4"/>
      <c r="N778" s="4"/>
      <c r="O778" s="4"/>
      <c r="P778" s="4"/>
    </row>
    <row r="779" spans="3:16" ht="12.75" customHeight="1">
      <c r="C779" s="4"/>
      <c r="D779" s="4"/>
      <c r="E779" s="4"/>
      <c r="F779" s="4"/>
      <c r="G779" s="4"/>
      <c r="H779" s="4"/>
      <c r="I779" s="4"/>
      <c r="J779" s="4"/>
      <c r="K779" s="4"/>
      <c r="L779" s="4"/>
      <c r="M779" s="4"/>
      <c r="N779" s="4"/>
      <c r="O779" s="4"/>
      <c r="P779" s="4"/>
    </row>
    <row r="780" spans="3:16" ht="12.75" customHeight="1">
      <c r="C780" s="4"/>
      <c r="D780" s="4"/>
      <c r="E780" s="4"/>
      <c r="F780" s="4"/>
      <c r="G780" s="4"/>
      <c r="H780" s="4"/>
      <c r="I780" s="4"/>
      <c r="J780" s="4"/>
      <c r="K780" s="4"/>
      <c r="L780" s="4"/>
      <c r="M780" s="4"/>
      <c r="N780" s="4"/>
      <c r="O780" s="4"/>
      <c r="P780" s="4"/>
    </row>
    <row r="781" spans="3:16" ht="12.75" customHeight="1">
      <c r="C781" s="4"/>
      <c r="D781" s="4"/>
      <c r="E781" s="4"/>
      <c r="F781" s="4"/>
      <c r="G781" s="4"/>
      <c r="H781" s="4"/>
      <c r="I781" s="4"/>
      <c r="J781" s="4"/>
      <c r="K781" s="4"/>
      <c r="L781" s="4"/>
      <c r="M781" s="4"/>
      <c r="N781" s="4"/>
      <c r="O781" s="4"/>
      <c r="P781" s="4"/>
    </row>
    <row r="782" spans="3:16" ht="12.75" customHeight="1">
      <c r="C782" s="4"/>
      <c r="D782" s="4"/>
      <c r="E782" s="4"/>
      <c r="F782" s="4"/>
      <c r="G782" s="4"/>
      <c r="H782" s="4"/>
      <c r="I782" s="4"/>
      <c r="J782" s="4"/>
      <c r="K782" s="4"/>
      <c r="L782" s="4"/>
      <c r="M782" s="4"/>
      <c r="N782" s="4"/>
      <c r="O782" s="4"/>
      <c r="P782" s="4"/>
    </row>
    <row r="783" spans="3:16" ht="12.75" customHeight="1">
      <c r="C783" s="4"/>
      <c r="D783" s="4"/>
      <c r="E783" s="4"/>
      <c r="F783" s="4"/>
      <c r="G783" s="4"/>
      <c r="H783" s="4"/>
      <c r="I783" s="4"/>
      <c r="J783" s="4"/>
      <c r="K783" s="4"/>
      <c r="L783" s="4"/>
      <c r="M783" s="4"/>
      <c r="N783" s="4"/>
      <c r="O783" s="4"/>
      <c r="P783" s="4"/>
    </row>
    <row r="784" spans="3:16" ht="12.75" customHeight="1">
      <c r="C784" s="4"/>
      <c r="D784" s="4"/>
      <c r="E784" s="4"/>
      <c r="F784" s="4"/>
      <c r="G784" s="4"/>
      <c r="H784" s="4"/>
      <c r="I784" s="4"/>
      <c r="J784" s="4"/>
      <c r="K784" s="4"/>
      <c r="L784" s="4"/>
      <c r="M784" s="4"/>
      <c r="N784" s="4"/>
      <c r="O784" s="4"/>
      <c r="P784" s="4"/>
    </row>
    <row r="785" spans="3:16" ht="12.75" customHeight="1">
      <c r="C785" s="4"/>
      <c r="D785" s="4"/>
      <c r="E785" s="4"/>
      <c r="F785" s="4"/>
      <c r="G785" s="4"/>
      <c r="H785" s="4"/>
      <c r="I785" s="4"/>
      <c r="J785" s="4"/>
      <c r="K785" s="4"/>
      <c r="L785" s="4"/>
      <c r="M785" s="4"/>
      <c r="N785" s="4"/>
      <c r="O785" s="4"/>
      <c r="P785" s="4"/>
    </row>
    <row r="786" spans="3:16" ht="12.75" customHeight="1">
      <c r="C786" s="4"/>
      <c r="D786" s="4"/>
      <c r="E786" s="4"/>
      <c r="F786" s="4"/>
      <c r="G786" s="4"/>
      <c r="H786" s="4"/>
      <c r="I786" s="4"/>
      <c r="J786" s="4"/>
      <c r="K786" s="4"/>
      <c r="L786" s="4"/>
      <c r="M786" s="4"/>
      <c r="N786" s="4"/>
      <c r="O786" s="4"/>
      <c r="P786" s="4"/>
    </row>
    <row r="787" spans="3:16" ht="12.75" customHeight="1">
      <c r="C787" s="4"/>
      <c r="D787" s="4"/>
      <c r="E787" s="4"/>
      <c r="F787" s="4"/>
      <c r="G787" s="4"/>
      <c r="H787" s="4"/>
      <c r="I787" s="4"/>
      <c r="J787" s="4"/>
      <c r="K787" s="4"/>
      <c r="L787" s="4"/>
      <c r="M787" s="4"/>
      <c r="N787" s="4"/>
      <c r="O787" s="4"/>
      <c r="P787" s="4"/>
    </row>
    <row r="788" spans="3:16" ht="12.75" customHeight="1">
      <c r="C788" s="4"/>
      <c r="D788" s="4"/>
      <c r="E788" s="4"/>
      <c r="F788" s="4"/>
      <c r="G788" s="4"/>
      <c r="H788" s="4"/>
      <c r="I788" s="4"/>
      <c r="J788" s="4"/>
      <c r="K788" s="4"/>
      <c r="L788" s="4"/>
      <c r="M788" s="4"/>
      <c r="N788" s="4"/>
      <c r="O788" s="4"/>
      <c r="P788" s="4"/>
    </row>
    <row r="789" spans="3:16" ht="12.75" customHeight="1">
      <c r="C789" s="4"/>
      <c r="D789" s="4"/>
      <c r="E789" s="4"/>
      <c r="F789" s="4"/>
      <c r="G789" s="4"/>
      <c r="H789" s="4"/>
      <c r="I789" s="4"/>
      <c r="J789" s="4"/>
      <c r="K789" s="4"/>
      <c r="L789" s="4"/>
      <c r="M789" s="4"/>
      <c r="N789" s="4"/>
      <c r="O789" s="4"/>
      <c r="P789" s="4"/>
    </row>
    <row r="790" spans="3:16" ht="12.75" customHeight="1">
      <c r="C790" s="4"/>
      <c r="D790" s="4"/>
      <c r="E790" s="4"/>
      <c r="F790" s="4"/>
      <c r="G790" s="4"/>
      <c r="H790" s="4"/>
      <c r="I790" s="4"/>
      <c r="J790" s="4"/>
      <c r="K790" s="4"/>
      <c r="L790" s="4"/>
      <c r="M790" s="4"/>
      <c r="N790" s="4"/>
      <c r="O790" s="4"/>
      <c r="P790" s="4"/>
    </row>
    <row r="791" spans="3:16" ht="12.75" customHeight="1">
      <c r="C791" s="4"/>
      <c r="D791" s="4"/>
      <c r="E791" s="4"/>
      <c r="F791" s="4"/>
      <c r="G791" s="4"/>
      <c r="H791" s="4"/>
      <c r="I791" s="4"/>
      <c r="J791" s="4"/>
      <c r="K791" s="4"/>
      <c r="L791" s="4"/>
      <c r="M791" s="4"/>
      <c r="N791" s="4"/>
      <c r="O791" s="4"/>
      <c r="P791" s="4"/>
    </row>
    <row r="792" spans="3:16" ht="12.75" customHeight="1">
      <c r="C792" s="4"/>
      <c r="D792" s="4"/>
      <c r="E792" s="4"/>
      <c r="F792" s="4"/>
      <c r="G792" s="4"/>
      <c r="H792" s="4"/>
      <c r="I792" s="4"/>
      <c r="J792" s="4"/>
      <c r="K792" s="4"/>
      <c r="L792" s="4"/>
      <c r="M792" s="4"/>
      <c r="N792" s="4"/>
      <c r="O792" s="4"/>
      <c r="P792" s="4"/>
    </row>
    <row r="793" spans="3:16" ht="12.75" customHeight="1">
      <c r="C793" s="4"/>
      <c r="D793" s="4"/>
      <c r="E793" s="4"/>
      <c r="F793" s="4"/>
      <c r="G793" s="4"/>
      <c r="H793" s="4"/>
      <c r="I793" s="4"/>
      <c r="J793" s="4"/>
      <c r="K793" s="4"/>
      <c r="L793" s="4"/>
      <c r="M793" s="4"/>
      <c r="N793" s="4"/>
      <c r="O793" s="4"/>
      <c r="P793" s="4"/>
    </row>
    <row r="794" spans="3:16" ht="12.75" customHeight="1">
      <c r="C794" s="4"/>
      <c r="D794" s="4"/>
      <c r="E794" s="4"/>
      <c r="F794" s="4"/>
      <c r="G794" s="4"/>
      <c r="H794" s="4"/>
      <c r="I794" s="4"/>
      <c r="J794" s="4"/>
      <c r="K794" s="4"/>
      <c r="L794" s="4"/>
      <c r="M794" s="4"/>
      <c r="N794" s="4"/>
      <c r="O794" s="4"/>
      <c r="P794" s="4"/>
    </row>
    <row r="795" spans="3:16" ht="12.75" customHeight="1">
      <c r="C795" s="4"/>
      <c r="D795" s="4"/>
      <c r="E795" s="4"/>
      <c r="F795" s="4"/>
      <c r="G795" s="4"/>
      <c r="H795" s="4"/>
      <c r="I795" s="4"/>
      <c r="J795" s="4"/>
      <c r="K795" s="4"/>
      <c r="L795" s="4"/>
      <c r="M795" s="4"/>
      <c r="N795" s="4"/>
      <c r="O795" s="4"/>
      <c r="P795" s="4"/>
    </row>
    <row r="796" spans="3:16" ht="12.75" customHeight="1">
      <c r="C796" s="4"/>
      <c r="D796" s="4"/>
      <c r="E796" s="4"/>
      <c r="F796" s="4"/>
      <c r="G796" s="4"/>
      <c r="H796" s="4"/>
      <c r="I796" s="4"/>
      <c r="J796" s="4"/>
      <c r="K796" s="4"/>
      <c r="L796" s="4"/>
      <c r="M796" s="4"/>
      <c r="N796" s="4"/>
      <c r="O796" s="4"/>
      <c r="P796" s="4"/>
    </row>
    <row r="797" spans="3:16" ht="12.75" customHeight="1">
      <c r="C797" s="4"/>
      <c r="D797" s="4"/>
      <c r="E797" s="4"/>
      <c r="F797" s="4"/>
      <c r="G797" s="4"/>
      <c r="H797" s="4"/>
      <c r="I797" s="4"/>
      <c r="J797" s="4"/>
      <c r="K797" s="4"/>
      <c r="L797" s="4"/>
      <c r="M797" s="4"/>
      <c r="N797" s="4"/>
      <c r="O797" s="4"/>
      <c r="P797" s="4"/>
    </row>
    <row r="798" spans="3:16" ht="12.75" customHeight="1">
      <c r="C798" s="4"/>
      <c r="D798" s="4"/>
      <c r="E798" s="4"/>
      <c r="F798" s="4"/>
      <c r="G798" s="4"/>
      <c r="H798" s="4"/>
      <c r="I798" s="4"/>
      <c r="J798" s="4"/>
      <c r="K798" s="4"/>
      <c r="L798" s="4"/>
      <c r="M798" s="4"/>
      <c r="N798" s="4"/>
      <c r="O798" s="4"/>
      <c r="P798" s="4"/>
    </row>
    <row r="799" spans="3:16" ht="12.75" customHeight="1">
      <c r="C799" s="4"/>
      <c r="D799" s="4"/>
      <c r="E799" s="4"/>
      <c r="F799" s="4"/>
      <c r="G799" s="4"/>
      <c r="H799" s="4"/>
      <c r="I799" s="4"/>
      <c r="J799" s="4"/>
      <c r="K799" s="4"/>
      <c r="L799" s="4"/>
      <c r="M799" s="4"/>
      <c r="N799" s="4"/>
      <c r="O799" s="4"/>
      <c r="P799" s="4"/>
    </row>
    <row r="800" spans="3:16" ht="12.75" customHeight="1">
      <c r="C800" s="4"/>
      <c r="D800" s="4"/>
      <c r="E800" s="4"/>
      <c r="F800" s="4"/>
      <c r="G800" s="4"/>
      <c r="H800" s="4"/>
      <c r="I800" s="4"/>
      <c r="J800" s="4"/>
      <c r="K800" s="4"/>
      <c r="L800" s="4"/>
      <c r="M800" s="4"/>
      <c r="N800" s="4"/>
      <c r="O800" s="4"/>
      <c r="P800" s="4"/>
    </row>
    <row r="801" spans="3:16" ht="12.75" customHeight="1">
      <c r="C801" s="4"/>
      <c r="D801" s="4"/>
      <c r="E801" s="4"/>
      <c r="F801" s="4"/>
      <c r="G801" s="4"/>
      <c r="H801" s="4"/>
      <c r="I801" s="4"/>
      <c r="J801" s="4"/>
      <c r="K801" s="4"/>
      <c r="L801" s="4"/>
      <c r="M801" s="4"/>
      <c r="N801" s="4"/>
      <c r="O801" s="4"/>
      <c r="P801" s="4"/>
    </row>
    <row r="802" spans="3:16" ht="12.75" customHeight="1">
      <c r="C802" s="4"/>
      <c r="D802" s="4"/>
      <c r="E802" s="4"/>
      <c r="F802" s="4"/>
      <c r="G802" s="4"/>
      <c r="H802" s="4"/>
      <c r="I802" s="4"/>
      <c r="J802" s="4"/>
      <c r="K802" s="4"/>
      <c r="L802" s="4"/>
      <c r="M802" s="4"/>
      <c r="N802" s="4"/>
      <c r="O802" s="4"/>
      <c r="P802" s="4"/>
    </row>
    <row r="803" spans="3:16" ht="12.75" customHeight="1">
      <c r="C803" s="4"/>
      <c r="D803" s="4"/>
      <c r="E803" s="4"/>
      <c r="F803" s="4"/>
      <c r="G803" s="4"/>
      <c r="H803" s="4"/>
      <c r="I803" s="4"/>
      <c r="J803" s="4"/>
      <c r="K803" s="4"/>
      <c r="L803" s="4"/>
      <c r="M803" s="4"/>
      <c r="N803" s="4"/>
      <c r="O803" s="4"/>
      <c r="P803" s="4"/>
    </row>
    <row r="804" spans="3:16" ht="12.75" customHeight="1">
      <c r="C804" s="4"/>
      <c r="D804" s="4"/>
      <c r="E804" s="4"/>
      <c r="F804" s="4"/>
      <c r="G804" s="4"/>
      <c r="H804" s="4"/>
      <c r="I804" s="4"/>
      <c r="J804" s="4"/>
      <c r="K804" s="4"/>
      <c r="L804" s="4"/>
      <c r="M804" s="4"/>
      <c r="N804" s="4"/>
      <c r="O804" s="4"/>
      <c r="P804" s="4"/>
    </row>
    <row r="805" spans="3:16" ht="12.75" customHeight="1">
      <c r="C805" s="4"/>
      <c r="D805" s="4"/>
      <c r="E805" s="4"/>
      <c r="F805" s="4"/>
      <c r="G805" s="4"/>
      <c r="H805" s="4"/>
      <c r="I805" s="4"/>
      <c r="J805" s="4"/>
      <c r="K805" s="4"/>
      <c r="L805" s="4"/>
      <c r="M805" s="4"/>
      <c r="N805" s="4"/>
      <c r="O805" s="4"/>
      <c r="P805" s="4"/>
    </row>
    <row r="806" spans="3:16" ht="12.75" customHeight="1">
      <c r="C806" s="4"/>
      <c r="D806" s="4"/>
      <c r="E806" s="4"/>
      <c r="F806" s="4"/>
      <c r="G806" s="4"/>
      <c r="H806" s="4"/>
      <c r="I806" s="4"/>
      <c r="J806" s="4"/>
      <c r="K806" s="4"/>
      <c r="L806" s="4"/>
      <c r="M806" s="4"/>
      <c r="N806" s="4"/>
      <c r="O806" s="4"/>
      <c r="P806" s="4"/>
    </row>
    <row r="807" spans="3:16" ht="12.75" customHeight="1">
      <c r="C807" s="4"/>
      <c r="D807" s="4"/>
      <c r="E807" s="4"/>
      <c r="F807" s="4"/>
      <c r="G807" s="4"/>
      <c r="H807" s="4"/>
      <c r="I807" s="4"/>
      <c r="J807" s="4"/>
      <c r="K807" s="4"/>
      <c r="L807" s="4"/>
      <c r="M807" s="4"/>
      <c r="N807" s="4"/>
      <c r="O807" s="4"/>
      <c r="P807" s="4"/>
    </row>
    <row r="808" spans="3:16" ht="12.75" customHeight="1">
      <c r="C808" s="4"/>
      <c r="D808" s="4"/>
      <c r="E808" s="4"/>
      <c r="F808" s="4"/>
      <c r="G808" s="4"/>
      <c r="H808" s="4"/>
      <c r="I808" s="4"/>
      <c r="J808" s="4"/>
      <c r="K808" s="4"/>
      <c r="L808" s="4"/>
      <c r="M808" s="4"/>
      <c r="N808" s="4"/>
      <c r="O808" s="4"/>
      <c r="P808" s="4"/>
    </row>
    <row r="809" spans="3:16" ht="12.75" customHeight="1">
      <c r="C809" s="4"/>
      <c r="D809" s="4"/>
      <c r="E809" s="4"/>
      <c r="F809" s="4"/>
      <c r="G809" s="4"/>
      <c r="H809" s="4"/>
      <c r="I809" s="4"/>
      <c r="J809" s="4"/>
      <c r="K809" s="4"/>
      <c r="L809" s="4"/>
      <c r="M809" s="4"/>
      <c r="N809" s="4"/>
      <c r="O809" s="4"/>
      <c r="P809" s="4"/>
    </row>
    <row r="810" spans="3:16" ht="12.75" customHeight="1">
      <c r="C810" s="4"/>
      <c r="D810" s="4"/>
      <c r="E810" s="4"/>
      <c r="F810" s="4"/>
      <c r="G810" s="4"/>
      <c r="H810" s="4"/>
      <c r="I810" s="4"/>
      <c r="J810" s="4"/>
      <c r="K810" s="4"/>
      <c r="L810" s="4"/>
      <c r="M810" s="4"/>
      <c r="N810" s="4"/>
      <c r="O810" s="4"/>
      <c r="P810" s="4"/>
    </row>
    <row r="811" spans="3:16" ht="12.75" customHeight="1">
      <c r="C811" s="4"/>
      <c r="D811" s="4"/>
      <c r="E811" s="4"/>
      <c r="F811" s="4"/>
      <c r="G811" s="4"/>
      <c r="H811" s="4"/>
      <c r="I811" s="4"/>
      <c r="J811" s="4"/>
      <c r="K811" s="4"/>
      <c r="L811" s="4"/>
      <c r="M811" s="4"/>
      <c r="N811" s="4"/>
      <c r="O811" s="4"/>
      <c r="P811" s="4"/>
    </row>
    <row r="812" spans="3:16" ht="12.75" customHeight="1">
      <c r="C812" s="4"/>
      <c r="D812" s="4"/>
      <c r="E812" s="4"/>
      <c r="F812" s="4"/>
      <c r="G812" s="4"/>
      <c r="H812" s="4"/>
      <c r="I812" s="4"/>
      <c r="J812" s="4"/>
      <c r="K812" s="4"/>
      <c r="L812" s="4"/>
      <c r="M812" s="4"/>
      <c r="N812" s="4"/>
      <c r="O812" s="4"/>
      <c r="P812" s="4"/>
    </row>
    <row r="813" spans="3:16" ht="12.75" customHeight="1">
      <c r="C813" s="4"/>
      <c r="D813" s="4"/>
      <c r="E813" s="4"/>
      <c r="F813" s="4"/>
      <c r="G813" s="4"/>
      <c r="H813" s="4"/>
      <c r="I813" s="4"/>
      <c r="J813" s="4"/>
      <c r="K813" s="4"/>
      <c r="L813" s="4"/>
      <c r="M813" s="4"/>
      <c r="N813" s="4"/>
      <c r="O813" s="4"/>
      <c r="P813" s="4"/>
    </row>
    <row r="814" spans="3:16" ht="12.75" customHeight="1">
      <c r="C814" s="4"/>
      <c r="D814" s="4"/>
      <c r="E814" s="4"/>
      <c r="F814" s="4"/>
      <c r="G814" s="4"/>
      <c r="H814" s="4"/>
      <c r="I814" s="4"/>
      <c r="J814" s="4"/>
      <c r="K814" s="4"/>
      <c r="L814" s="4"/>
      <c r="M814" s="4"/>
      <c r="N814" s="4"/>
      <c r="O814" s="4"/>
      <c r="P814" s="4"/>
    </row>
    <row r="815" spans="3:16" ht="12.75" customHeight="1">
      <c r="C815" s="4"/>
      <c r="D815" s="4"/>
      <c r="E815" s="4"/>
      <c r="F815" s="4"/>
      <c r="G815" s="4"/>
      <c r="H815" s="4"/>
      <c r="I815" s="4"/>
      <c r="J815" s="4"/>
      <c r="K815" s="4"/>
      <c r="L815" s="4"/>
      <c r="M815" s="4"/>
      <c r="N815" s="4"/>
      <c r="O815" s="4"/>
      <c r="P815" s="4"/>
    </row>
    <row r="816" spans="3:16" ht="12.75" customHeight="1">
      <c r="C816" s="4"/>
      <c r="D816" s="4"/>
      <c r="E816" s="4"/>
      <c r="F816" s="4"/>
      <c r="G816" s="4"/>
      <c r="H816" s="4"/>
      <c r="I816" s="4"/>
      <c r="J816" s="4"/>
      <c r="K816" s="4"/>
      <c r="L816" s="4"/>
      <c r="M816" s="4"/>
      <c r="N816" s="4"/>
      <c r="O816" s="4"/>
      <c r="P816" s="4"/>
    </row>
    <row r="817" spans="3:16" ht="12.75" customHeight="1">
      <c r="C817" s="4"/>
      <c r="D817" s="4"/>
      <c r="E817" s="4"/>
      <c r="F817" s="4"/>
      <c r="G817" s="4"/>
      <c r="H817" s="4"/>
      <c r="I817" s="4"/>
      <c r="J817" s="4"/>
      <c r="K817" s="4"/>
      <c r="L817" s="4"/>
      <c r="M817" s="4"/>
      <c r="N817" s="4"/>
      <c r="O817" s="4"/>
      <c r="P817" s="4"/>
    </row>
    <row r="818" spans="3:16" ht="12.75" customHeight="1">
      <c r="C818" s="4"/>
      <c r="D818" s="4"/>
      <c r="E818" s="4"/>
      <c r="F818" s="4"/>
      <c r="G818" s="4"/>
      <c r="H818" s="4"/>
      <c r="I818" s="4"/>
      <c r="J818" s="4"/>
      <c r="K818" s="4"/>
      <c r="L818" s="4"/>
      <c r="M818" s="4"/>
      <c r="N818" s="4"/>
      <c r="O818" s="4"/>
      <c r="P818" s="4"/>
    </row>
    <row r="819" spans="3:16" ht="12.75" customHeight="1">
      <c r="C819" s="4"/>
      <c r="D819" s="4"/>
      <c r="E819" s="4"/>
      <c r="F819" s="4"/>
      <c r="G819" s="4"/>
      <c r="H819" s="4"/>
      <c r="I819" s="4"/>
      <c r="J819" s="4"/>
      <c r="K819" s="4"/>
      <c r="L819" s="4"/>
      <c r="M819" s="4"/>
      <c r="N819" s="4"/>
      <c r="O819" s="4"/>
      <c r="P819" s="4"/>
    </row>
    <row r="820" spans="3:16" ht="12.75" customHeight="1">
      <c r="C820" s="4"/>
      <c r="D820" s="4"/>
      <c r="E820" s="4"/>
      <c r="F820" s="4"/>
      <c r="G820" s="4"/>
      <c r="H820" s="4"/>
      <c r="I820" s="4"/>
      <c r="J820" s="4"/>
      <c r="K820" s="4"/>
      <c r="L820" s="4"/>
      <c r="M820" s="4"/>
      <c r="N820" s="4"/>
      <c r="O820" s="4"/>
      <c r="P820" s="4"/>
    </row>
    <row r="821" spans="3:16" ht="12.75" customHeight="1">
      <c r="C821" s="4"/>
      <c r="D821" s="4"/>
      <c r="E821" s="4"/>
      <c r="F821" s="4"/>
      <c r="G821" s="4"/>
      <c r="H821" s="4"/>
      <c r="I821" s="4"/>
      <c r="J821" s="4"/>
      <c r="K821" s="4"/>
      <c r="L821" s="4"/>
      <c r="M821" s="4"/>
      <c r="N821" s="4"/>
      <c r="O821" s="4"/>
      <c r="P821" s="4"/>
    </row>
    <row r="822" spans="3:16" ht="12.75" customHeight="1">
      <c r="C822" s="4"/>
      <c r="D822" s="4"/>
      <c r="E822" s="4"/>
      <c r="F822" s="4"/>
      <c r="G822" s="4"/>
      <c r="H822" s="4"/>
      <c r="I822" s="4"/>
      <c r="J822" s="4"/>
      <c r="K822" s="4"/>
      <c r="L822" s="4"/>
      <c r="M822" s="4"/>
      <c r="N822" s="4"/>
      <c r="O822" s="4"/>
      <c r="P822" s="4"/>
    </row>
    <row r="823" spans="3:16" ht="12.75" customHeight="1">
      <c r="C823" s="4"/>
      <c r="D823" s="4"/>
      <c r="E823" s="4"/>
      <c r="F823" s="4"/>
      <c r="G823" s="4"/>
      <c r="H823" s="4"/>
      <c r="I823" s="4"/>
      <c r="J823" s="4"/>
      <c r="K823" s="4"/>
      <c r="L823" s="4"/>
      <c r="M823" s="4"/>
      <c r="N823" s="4"/>
      <c r="O823" s="4"/>
      <c r="P823" s="4"/>
    </row>
    <row r="824" spans="3:16" ht="12.75" customHeight="1">
      <c r="C824" s="4"/>
      <c r="D824" s="4"/>
      <c r="E824" s="4"/>
      <c r="F824" s="4"/>
      <c r="G824" s="4"/>
      <c r="H824" s="4"/>
      <c r="I824" s="4"/>
      <c r="J824" s="4"/>
      <c r="K824" s="4"/>
      <c r="L824" s="4"/>
      <c r="M824" s="4"/>
      <c r="N824" s="4"/>
      <c r="O824" s="4"/>
      <c r="P824" s="4"/>
    </row>
    <row r="825" spans="3:16" ht="12.75" customHeight="1">
      <c r="C825" s="4"/>
      <c r="D825" s="4"/>
      <c r="E825" s="4"/>
      <c r="F825" s="4"/>
      <c r="G825" s="4"/>
      <c r="H825" s="4"/>
      <c r="I825" s="4"/>
      <c r="J825" s="4"/>
      <c r="K825" s="4"/>
      <c r="L825" s="4"/>
      <c r="M825" s="4"/>
      <c r="N825" s="4"/>
      <c r="O825" s="4"/>
      <c r="P825" s="4"/>
    </row>
    <row r="826" spans="3:16" ht="12.75" customHeight="1">
      <c r="C826" s="4"/>
      <c r="D826" s="4"/>
      <c r="E826" s="4"/>
      <c r="F826" s="4"/>
      <c r="G826" s="4"/>
      <c r="H826" s="4"/>
      <c r="I826" s="4"/>
      <c r="J826" s="4"/>
      <c r="K826" s="4"/>
      <c r="L826" s="4"/>
      <c r="M826" s="4"/>
      <c r="N826" s="4"/>
      <c r="O826" s="4"/>
      <c r="P826" s="4"/>
    </row>
    <row r="827" spans="3:16" ht="12.75" customHeight="1">
      <c r="C827" s="4"/>
      <c r="D827" s="4"/>
      <c r="E827" s="4"/>
      <c r="F827" s="4"/>
      <c r="G827" s="4"/>
      <c r="H827" s="4"/>
      <c r="I827" s="4"/>
      <c r="J827" s="4"/>
      <c r="K827" s="4"/>
      <c r="L827" s="4"/>
      <c r="M827" s="4"/>
      <c r="N827" s="4"/>
      <c r="O827" s="4"/>
      <c r="P827" s="4"/>
    </row>
    <row r="828" spans="3:16" ht="12.75" customHeight="1">
      <c r="C828" s="4"/>
      <c r="D828" s="4"/>
      <c r="E828" s="4"/>
      <c r="F828" s="4"/>
      <c r="G828" s="4"/>
      <c r="H828" s="4"/>
      <c r="I828" s="4"/>
      <c r="J828" s="4"/>
      <c r="K828" s="4"/>
      <c r="L828" s="4"/>
      <c r="M828" s="4"/>
      <c r="N828" s="4"/>
      <c r="O828" s="4"/>
      <c r="P828" s="4"/>
    </row>
    <row r="829" spans="3:16" ht="12.75" customHeight="1">
      <c r="C829" s="4"/>
      <c r="D829" s="4"/>
      <c r="E829" s="4"/>
      <c r="F829" s="4"/>
      <c r="G829" s="4"/>
      <c r="H829" s="4"/>
      <c r="I829" s="4"/>
      <c r="J829" s="4"/>
      <c r="K829" s="4"/>
      <c r="L829" s="4"/>
      <c r="M829" s="4"/>
      <c r="N829" s="4"/>
      <c r="O829" s="4"/>
      <c r="P829" s="4"/>
    </row>
  </sheetData>
  <sheetProtection password="B16B" sheet="1" objects="1" scenarios="1"/>
  <mergeCells count="1">
    <mergeCell ref="A1:K1"/>
  </mergeCells>
  <phoneticPr fontId="9"/>
  <pageMargins left="0.23622047244094491" right="0.23622047244094491" top="0.74803149606299213" bottom="0.74803149606299213" header="0" footer="0"/>
  <pageSetup paperSize="9" firstPageNumber="0" orientation="portrait" horizontalDpi="300" verticalDpi="300" r:id="rId1"/>
  <headerFooter alignWithMargins="0"/>
  <rowBreaks count="4" manualBreakCount="4">
    <brk id="59" max="16383" man="1"/>
    <brk id="115" max="16383" man="1"/>
    <brk id="176" max="16383" man="1"/>
    <brk id="35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480"/>
  <sheetViews>
    <sheetView workbookViewId="0">
      <selection activeCell="F4" sqref="F4"/>
    </sheetView>
  </sheetViews>
  <sheetFormatPr defaultColWidth="12.85546875" defaultRowHeight="12.75" customHeight="1"/>
  <cols>
    <col min="1" max="1" width="4.28515625" customWidth="1"/>
    <col min="2" max="3" width="3.7109375" customWidth="1"/>
    <col min="4" max="8" width="12.85546875" customWidth="1"/>
    <col min="10" max="10" width="12.85546875" customWidth="1"/>
    <col min="11" max="11" width="8.7109375" customWidth="1"/>
    <col min="12" max="12" width="12.85546875" customWidth="1"/>
    <col min="14" max="19" width="12.85546875" customWidth="1"/>
    <col min="20" max="20" width="6.7109375" customWidth="1"/>
    <col min="21" max="24" width="12.85546875" customWidth="1"/>
    <col min="27" max="28" width="21.7109375" customWidth="1"/>
    <col min="29" max="30" width="12.85546875" customWidth="1"/>
  </cols>
  <sheetData>
    <row r="1" spans="1:11" ht="12.75" customHeight="1">
      <c r="A1" s="89" t="s">
        <v>1726</v>
      </c>
      <c r="B1" s="90"/>
      <c r="C1" s="90"/>
      <c r="D1" s="90"/>
      <c r="E1" s="90"/>
      <c r="F1" s="90"/>
      <c r="G1" s="90"/>
      <c r="H1" s="90"/>
      <c r="I1" s="90"/>
      <c r="J1" s="90"/>
      <c r="K1" s="90"/>
    </row>
    <row r="3" spans="1:11" ht="12.75" customHeight="1">
      <c r="C3" s="7"/>
      <c r="D3" s="7"/>
    </row>
    <row r="4" spans="1:11" ht="12.75" customHeight="1">
      <c r="B4" s="37" t="s">
        <v>935</v>
      </c>
      <c r="C4" s="7"/>
      <c r="D4" s="7"/>
      <c r="I4" t="s">
        <v>1938</v>
      </c>
    </row>
    <row r="5" spans="1:11" ht="12.75" customHeight="1">
      <c r="B5" s="37"/>
      <c r="C5" s="7"/>
      <c r="D5" s="7"/>
    </row>
    <row r="6" spans="1:11" ht="12.75" customHeight="1">
      <c r="B6" s="37"/>
      <c r="C6" s="7"/>
      <c r="D6" s="7"/>
    </row>
    <row r="7" spans="1:11" ht="12.75" customHeight="1">
      <c r="C7" s="7" t="s">
        <v>1873</v>
      </c>
      <c r="D7" s="7"/>
    </row>
    <row r="8" spans="1:11" ht="12.75" customHeight="1">
      <c r="C8" s="7" t="s">
        <v>1874</v>
      </c>
      <c r="D8" s="7"/>
    </row>
    <row r="9" spans="1:11" ht="12.75" customHeight="1">
      <c r="C9" s="7" t="s">
        <v>1876</v>
      </c>
      <c r="D9" s="7"/>
    </row>
    <row r="10" spans="1:11" ht="12.75" customHeight="1">
      <c r="C10" s="7" t="s">
        <v>1875</v>
      </c>
      <c r="D10" s="7"/>
    </row>
    <row r="11" spans="1:11" ht="12.75" customHeight="1">
      <c r="C11" s="7" t="s">
        <v>1878</v>
      </c>
      <c r="D11" s="7"/>
    </row>
    <row r="12" spans="1:11" ht="12.75" customHeight="1">
      <c r="C12" s="7" t="s">
        <v>1879</v>
      </c>
      <c r="D12" s="7"/>
    </row>
    <row r="13" spans="1:11" ht="12.75" customHeight="1">
      <c r="C13" s="7" t="s">
        <v>1865</v>
      </c>
      <c r="D13" s="7"/>
    </row>
    <row r="14" spans="1:11" ht="12.75" customHeight="1">
      <c r="C14" s="7" t="s">
        <v>1867</v>
      </c>
      <c r="D14" s="7"/>
    </row>
    <row r="15" spans="1:11" ht="12.75" customHeight="1">
      <c r="C15" s="7" t="s">
        <v>1866</v>
      </c>
      <c r="D15" s="7"/>
    </row>
    <row r="16" spans="1:11" ht="12.75" customHeight="1">
      <c r="C16" s="7" t="s">
        <v>1935</v>
      </c>
      <c r="D16" s="7"/>
    </row>
    <row r="17" spans="3:4" ht="12.75" customHeight="1">
      <c r="C17" s="7" t="s">
        <v>1868</v>
      </c>
      <c r="D17" s="7"/>
    </row>
    <row r="18" spans="3:4" ht="12.75" customHeight="1">
      <c r="C18" s="7" t="s">
        <v>1956</v>
      </c>
      <c r="D18" s="7"/>
    </row>
    <row r="19" spans="3:4" ht="12.75" customHeight="1">
      <c r="C19" s="7" t="s">
        <v>1877</v>
      </c>
      <c r="D19" s="7"/>
    </row>
    <row r="20" spans="3:4" ht="12.75" customHeight="1">
      <c r="C20" s="7"/>
      <c r="D20" s="7"/>
    </row>
    <row r="21" spans="3:4" ht="12.75" customHeight="1">
      <c r="C21" s="7" t="s">
        <v>1117</v>
      </c>
      <c r="D21" s="7"/>
    </row>
    <row r="22" spans="3:4" ht="12.75" customHeight="1">
      <c r="C22" s="7" t="s">
        <v>834</v>
      </c>
      <c r="D22" s="7"/>
    </row>
    <row r="23" spans="3:4" ht="12.75" customHeight="1">
      <c r="C23" s="7"/>
      <c r="D23" t="s">
        <v>820</v>
      </c>
    </row>
    <row r="24" spans="3:4" ht="12.75" customHeight="1">
      <c r="C24" s="7"/>
      <c r="D24" s="4" t="s">
        <v>513</v>
      </c>
    </row>
    <row r="25" spans="3:4" ht="12.75" customHeight="1">
      <c r="C25" s="7"/>
      <c r="D25" s="21" t="s">
        <v>821</v>
      </c>
    </row>
    <row r="26" spans="3:4" ht="12.75" customHeight="1">
      <c r="C26" s="7"/>
      <c r="D26" s="21" t="s">
        <v>567</v>
      </c>
    </row>
    <row r="27" spans="3:4" ht="12.75" customHeight="1">
      <c r="C27" s="7" t="s">
        <v>835</v>
      </c>
      <c r="D27" s="7"/>
    </row>
    <row r="28" spans="3:4" ht="12.75" customHeight="1">
      <c r="C28" s="7"/>
      <c r="D28" s="7" t="s">
        <v>854</v>
      </c>
    </row>
    <row r="29" spans="3:4" ht="12.75" customHeight="1">
      <c r="C29" s="7"/>
      <c r="D29" s="7" t="s">
        <v>790</v>
      </c>
    </row>
    <row r="30" spans="3:4" ht="12.75" customHeight="1">
      <c r="C30" s="7"/>
      <c r="D30" s="47" t="s">
        <v>853</v>
      </c>
    </row>
    <row r="31" spans="3:4" ht="12.75" customHeight="1">
      <c r="C31" s="7"/>
      <c r="D31" s="47" t="s">
        <v>797</v>
      </c>
    </row>
    <row r="32" spans="3:4" ht="12.75" customHeight="1">
      <c r="C32" s="7" t="s">
        <v>836</v>
      </c>
      <c r="D32" s="7"/>
    </row>
    <row r="33" spans="3:7" ht="12.75" customHeight="1">
      <c r="C33" s="7"/>
      <c r="D33" t="s">
        <v>807</v>
      </c>
      <c r="G33" t="s">
        <v>832</v>
      </c>
    </row>
    <row r="34" spans="3:7" ht="12.75" customHeight="1">
      <c r="C34" s="7"/>
      <c r="D34" s="7" t="s">
        <v>812</v>
      </c>
    </row>
    <row r="35" spans="3:7" ht="12.75" customHeight="1">
      <c r="C35" s="7"/>
      <c r="D35" s="21" t="s">
        <v>852</v>
      </c>
      <c r="G35" t="s">
        <v>833</v>
      </c>
    </row>
    <row r="36" spans="3:7" ht="12.75" customHeight="1">
      <c r="C36" s="7"/>
      <c r="D36" s="47" t="s">
        <v>813</v>
      </c>
    </row>
    <row r="37" spans="3:7" ht="12.75" customHeight="1">
      <c r="C37" s="7" t="s">
        <v>831</v>
      </c>
    </row>
    <row r="38" spans="3:7" ht="12.75" customHeight="1">
      <c r="C38" s="7"/>
      <c r="D38" s="7"/>
    </row>
    <row r="39" spans="3:7" ht="12.75" customHeight="1">
      <c r="C39" s="7"/>
      <c r="D39" s="7"/>
    </row>
    <row r="40" spans="3:7" ht="12.75" customHeight="1">
      <c r="C40" s="44" t="s">
        <v>1871</v>
      </c>
      <c r="D40" s="7"/>
    </row>
    <row r="41" spans="3:7" ht="12.75" customHeight="1">
      <c r="C41" s="7"/>
      <c r="D41" s="7"/>
    </row>
    <row r="42" spans="3:7" ht="12.75" customHeight="1">
      <c r="C42" s="7" t="s">
        <v>862</v>
      </c>
      <c r="D42" s="7"/>
    </row>
    <row r="43" spans="3:7" ht="12.75" customHeight="1">
      <c r="C43" s="7" t="s">
        <v>864</v>
      </c>
      <c r="D43" s="7"/>
    </row>
    <row r="44" spans="3:7" ht="12.75" customHeight="1">
      <c r="C44" s="7"/>
      <c r="D44" s="7" t="s">
        <v>854</v>
      </c>
    </row>
    <row r="45" spans="3:7" ht="12.75" customHeight="1">
      <c r="C45" s="7"/>
      <c r="D45" s="7" t="s">
        <v>790</v>
      </c>
    </row>
    <row r="46" spans="3:7" ht="12.75" customHeight="1">
      <c r="D46" t="s">
        <v>858</v>
      </c>
    </row>
    <row r="47" spans="3:7" ht="12.75" customHeight="1">
      <c r="D47" t="s">
        <v>845</v>
      </c>
    </row>
    <row r="48" spans="3:7" ht="12.75" customHeight="1">
      <c r="C48" s="7" t="s">
        <v>846</v>
      </c>
      <c r="D48" s="7"/>
    </row>
    <row r="49" spans="3:13" ht="12.75" customHeight="1">
      <c r="C49" s="7"/>
      <c r="D49" t="s">
        <v>840</v>
      </c>
    </row>
    <row r="50" spans="3:13" ht="12.75" customHeight="1">
      <c r="C50" s="7"/>
      <c r="D50" t="s">
        <v>856</v>
      </c>
    </row>
    <row r="51" spans="3:13" ht="12.75" customHeight="1">
      <c r="C51" s="7"/>
      <c r="D51" t="s">
        <v>855</v>
      </c>
    </row>
    <row r="52" spans="3:13" ht="12.75" customHeight="1">
      <c r="C52" s="7"/>
      <c r="D52" t="s">
        <v>838</v>
      </c>
    </row>
    <row r="53" spans="3:13" ht="12.75" customHeight="1">
      <c r="C53" s="7"/>
      <c r="D53" t="s">
        <v>825</v>
      </c>
    </row>
    <row r="54" spans="3:13" ht="12.75" customHeight="1">
      <c r="C54" s="7"/>
      <c r="D54" t="s">
        <v>839</v>
      </c>
    </row>
    <row r="55" spans="3:13" ht="12.75" customHeight="1">
      <c r="C55" s="7"/>
      <c r="D55" t="s">
        <v>841</v>
      </c>
    </row>
    <row r="56" spans="3:13" ht="12.75" customHeight="1">
      <c r="C56" s="7"/>
      <c r="D56" t="s">
        <v>826</v>
      </c>
    </row>
    <row r="57" spans="3:13" ht="12.75" customHeight="1">
      <c r="C57" s="7"/>
      <c r="D57" t="s">
        <v>842</v>
      </c>
    </row>
    <row r="58" spans="3:13" ht="12.75" customHeight="1">
      <c r="C58" s="7"/>
      <c r="D58" t="s">
        <v>843</v>
      </c>
    </row>
    <row r="59" spans="3:13" ht="12.75" customHeight="1">
      <c r="C59" s="7"/>
      <c r="D59" t="s">
        <v>847</v>
      </c>
    </row>
    <row r="60" spans="3:13" ht="12.75" customHeight="1">
      <c r="C60" t="s">
        <v>863</v>
      </c>
    </row>
    <row r="61" spans="3:13" ht="12.75" customHeight="1">
      <c r="C61" s="7"/>
      <c r="D61" t="s">
        <v>186</v>
      </c>
      <c r="M61" t="s">
        <v>1880</v>
      </c>
    </row>
    <row r="62" spans="3:13" ht="12.75" customHeight="1">
      <c r="C62" s="7"/>
      <c r="D62" t="s">
        <v>844</v>
      </c>
    </row>
    <row r="63" spans="3:13" ht="12.75" customHeight="1">
      <c r="C63" s="7"/>
      <c r="D63" t="s">
        <v>848</v>
      </c>
    </row>
    <row r="64" spans="3:13" ht="12.75" customHeight="1">
      <c r="C64" s="7"/>
      <c r="D64" t="s">
        <v>849</v>
      </c>
    </row>
    <row r="65" spans="3:5" ht="12.75" customHeight="1">
      <c r="C65" s="7"/>
      <c r="D65" t="s">
        <v>850</v>
      </c>
    </row>
    <row r="66" spans="3:5" ht="12.75" customHeight="1">
      <c r="C66" s="7" t="s">
        <v>851</v>
      </c>
      <c r="D66" s="7"/>
    </row>
    <row r="67" spans="3:5" ht="12.75" customHeight="1">
      <c r="C67" s="7"/>
      <c r="D67" t="s">
        <v>858</v>
      </c>
    </row>
    <row r="68" spans="3:5" ht="12.75" customHeight="1">
      <c r="C68" s="7" t="s">
        <v>857</v>
      </c>
    </row>
    <row r="69" spans="3:5" ht="12.75" customHeight="1">
      <c r="C69" s="7"/>
      <c r="D69" t="s">
        <v>859</v>
      </c>
    </row>
    <row r="70" spans="3:5" ht="12.75" customHeight="1">
      <c r="C70" s="7"/>
      <c r="D70" s="21" t="s">
        <v>860</v>
      </c>
    </row>
    <row r="71" spans="3:5" ht="12.75" customHeight="1">
      <c r="C71" t="s">
        <v>861</v>
      </c>
    </row>
    <row r="72" spans="3:5" ht="12.75" customHeight="1">
      <c r="C72" s="7"/>
      <c r="D72" s="4" t="s">
        <v>827</v>
      </c>
    </row>
    <row r="73" spans="3:5" ht="12.75" customHeight="1">
      <c r="C73" t="s">
        <v>1943</v>
      </c>
    </row>
    <row r="74" spans="3:5" ht="12.75" customHeight="1">
      <c r="C74" t="s">
        <v>1881</v>
      </c>
    </row>
    <row r="75" spans="3:5" ht="12.75" customHeight="1">
      <c r="C75" t="s">
        <v>1882</v>
      </c>
      <c r="E75" s="21"/>
    </row>
    <row r="76" spans="3:5" ht="12.75" customHeight="1">
      <c r="C76" t="s">
        <v>1883</v>
      </c>
    </row>
    <row r="77" spans="3:5" ht="12.75" customHeight="1">
      <c r="C77" t="s">
        <v>865</v>
      </c>
    </row>
    <row r="79" spans="3:5" ht="12.75" customHeight="1">
      <c r="C79" s="7"/>
      <c r="D79" s="47"/>
    </row>
    <row r="80" spans="3:5" ht="12.75" customHeight="1">
      <c r="C80" s="9" t="s">
        <v>1869</v>
      </c>
    </row>
    <row r="82" spans="3:14" ht="12.75" customHeight="1">
      <c r="C82" t="s">
        <v>866</v>
      </c>
    </row>
    <row r="83" spans="3:14" ht="12.75" customHeight="1">
      <c r="D83" t="s">
        <v>807</v>
      </c>
    </row>
    <row r="84" spans="3:14" ht="12.75" customHeight="1">
      <c r="D84" t="s">
        <v>812</v>
      </c>
    </row>
    <row r="85" spans="3:14" ht="12.75" customHeight="1">
      <c r="C85" t="s">
        <v>867</v>
      </c>
    </row>
    <row r="86" spans="3:14" ht="12.75" customHeight="1">
      <c r="D86" t="s">
        <v>828</v>
      </c>
    </row>
    <row r="87" spans="3:14" ht="12.75" customHeight="1">
      <c r="D87" s="7" t="s">
        <v>829</v>
      </c>
    </row>
    <row r="89" spans="3:14" ht="12.75" customHeight="1">
      <c r="C89" t="s">
        <v>871</v>
      </c>
    </row>
    <row r="90" spans="3:14" ht="12.75" customHeight="1">
      <c r="C90" t="s">
        <v>872</v>
      </c>
    </row>
    <row r="91" spans="3:14" ht="12.75" customHeight="1">
      <c r="D91" s="21" t="s">
        <v>870</v>
      </c>
    </row>
    <row r="92" spans="3:14" ht="12.75" customHeight="1">
      <c r="C92" t="s">
        <v>868</v>
      </c>
    </row>
    <row r="93" spans="3:14" ht="12.75" customHeight="1">
      <c r="C93" t="s">
        <v>869</v>
      </c>
      <c r="N93" s="7"/>
    </row>
    <row r="94" spans="3:14" ht="12.75" customHeight="1">
      <c r="N94" s="7"/>
    </row>
    <row r="95" spans="3:14" ht="12.75" customHeight="1">
      <c r="C95" s="7" t="s">
        <v>1921</v>
      </c>
      <c r="N95" s="7"/>
    </row>
    <row r="96" spans="3:14" ht="12.75" customHeight="1">
      <c r="N96" s="7"/>
    </row>
    <row r="97" spans="3:14" ht="12.75" customHeight="1">
      <c r="D97" s="7"/>
      <c r="N97" t="s">
        <v>1884</v>
      </c>
    </row>
    <row r="98" spans="3:14" ht="12.75" customHeight="1">
      <c r="C98" s="9" t="s">
        <v>1870</v>
      </c>
      <c r="N98" s="7"/>
    </row>
    <row r="99" spans="3:14" ht="12.75" customHeight="1">
      <c r="N99" s="7"/>
    </row>
    <row r="100" spans="3:14" ht="12.75" customHeight="1">
      <c r="C100" t="s">
        <v>907</v>
      </c>
      <c r="D100" s="7"/>
      <c r="N100" s="7"/>
    </row>
    <row r="101" spans="3:14" ht="12.75" customHeight="1">
      <c r="C101" t="s">
        <v>881</v>
      </c>
      <c r="D101" s="7"/>
      <c r="N101" s="7"/>
    </row>
    <row r="102" spans="3:14" ht="12.75" customHeight="1">
      <c r="D102" s="7"/>
      <c r="N102" s="7"/>
    </row>
    <row r="103" spans="3:14" ht="12.75" customHeight="1">
      <c r="C103" t="s">
        <v>908</v>
      </c>
      <c r="N103" s="7"/>
    </row>
    <row r="104" spans="3:14" ht="12.75" customHeight="1">
      <c r="D104" s="7" t="s">
        <v>923</v>
      </c>
      <c r="N104" s="7"/>
    </row>
    <row r="105" spans="3:14" ht="12.75" customHeight="1">
      <c r="D105" s="7" t="s">
        <v>910</v>
      </c>
      <c r="N105" s="7"/>
    </row>
    <row r="106" spans="3:14" ht="12.75" customHeight="1">
      <c r="D106" t="s">
        <v>911</v>
      </c>
      <c r="N106" s="7"/>
    </row>
    <row r="107" spans="3:14" ht="12.75" customHeight="1">
      <c r="D107" t="s">
        <v>912</v>
      </c>
      <c r="N107" s="7"/>
    </row>
    <row r="108" spans="3:14" ht="12.75" customHeight="1">
      <c r="D108" t="s">
        <v>913</v>
      </c>
      <c r="N108" s="7"/>
    </row>
    <row r="109" spans="3:14" ht="12.75" customHeight="1">
      <c r="D109" t="s">
        <v>841</v>
      </c>
      <c r="N109" s="7"/>
    </row>
    <row r="110" spans="3:14" ht="12.75" customHeight="1">
      <c r="D110" t="s">
        <v>843</v>
      </c>
    </row>
    <row r="111" spans="3:14" ht="12.75" customHeight="1">
      <c r="C111" t="s">
        <v>876</v>
      </c>
      <c r="N111" s="7"/>
    </row>
    <row r="112" spans="3:14" ht="12.75" customHeight="1">
      <c r="D112" t="s">
        <v>878</v>
      </c>
      <c r="N112" s="7"/>
    </row>
    <row r="113" spans="3:14" ht="12.75" customHeight="1">
      <c r="D113" t="s">
        <v>919</v>
      </c>
      <c r="N113" s="7"/>
    </row>
    <row r="114" spans="3:14" ht="12.75" customHeight="1">
      <c r="D114" t="s">
        <v>877</v>
      </c>
      <c r="N114" s="7"/>
    </row>
    <row r="115" spans="3:14" ht="12.75" customHeight="1">
      <c r="D115" t="s">
        <v>879</v>
      </c>
      <c r="N115" s="7"/>
    </row>
    <row r="116" spans="3:14" ht="12.75" customHeight="1">
      <c r="D116" t="s">
        <v>914</v>
      </c>
      <c r="N116" s="7"/>
    </row>
    <row r="117" spans="3:14" ht="12.75" customHeight="1">
      <c r="C117" t="s">
        <v>909</v>
      </c>
      <c r="N117" s="7"/>
    </row>
    <row r="118" spans="3:14" ht="12.75" customHeight="1">
      <c r="D118" t="s">
        <v>883</v>
      </c>
    </row>
    <row r="119" spans="3:14" ht="12.75" customHeight="1">
      <c r="D119" t="s">
        <v>920</v>
      </c>
      <c r="M119" t="s">
        <v>1885</v>
      </c>
      <c r="N119" s="7"/>
    </row>
    <row r="120" spans="3:14" ht="12.75" customHeight="1">
      <c r="D120" t="s">
        <v>884</v>
      </c>
      <c r="N120" s="7"/>
    </row>
    <row r="121" spans="3:14" ht="12.75" customHeight="1">
      <c r="D121" t="s">
        <v>885</v>
      </c>
      <c r="N121" s="7"/>
    </row>
    <row r="122" spans="3:14" ht="12.75" customHeight="1">
      <c r="D122" t="s">
        <v>915</v>
      </c>
      <c r="N122" s="7"/>
    </row>
    <row r="123" spans="3:14" ht="12.75" customHeight="1">
      <c r="C123" t="s">
        <v>916</v>
      </c>
      <c r="N123" s="7"/>
    </row>
    <row r="124" spans="3:14" ht="12.75" customHeight="1">
      <c r="D124" t="s">
        <v>917</v>
      </c>
      <c r="L124" s="4"/>
      <c r="M124" s="4"/>
      <c r="N124" s="7"/>
    </row>
    <row r="125" spans="3:14" ht="12.75" customHeight="1">
      <c r="D125" t="s">
        <v>918</v>
      </c>
      <c r="M125" s="4"/>
      <c r="N125" s="7"/>
    </row>
    <row r="126" spans="3:14" ht="12.75" customHeight="1">
      <c r="D126" t="s">
        <v>880</v>
      </c>
      <c r="M126" s="4"/>
      <c r="N126" s="7"/>
    </row>
    <row r="127" spans="3:14" ht="12.75" customHeight="1">
      <c r="D127" t="s">
        <v>921</v>
      </c>
      <c r="M127" s="4"/>
      <c r="N127" s="7"/>
    </row>
    <row r="128" spans="3:14" ht="12.75" customHeight="1">
      <c r="D128" t="s">
        <v>927</v>
      </c>
      <c r="M128" s="4"/>
    </row>
    <row r="129" spans="3:13" ht="12.75" customHeight="1">
      <c r="D129" t="s">
        <v>922</v>
      </c>
      <c r="M129" s="4"/>
    </row>
    <row r="130" spans="3:13" ht="12.75" customHeight="1">
      <c r="D130" s="7"/>
    </row>
    <row r="131" spans="3:13" ht="12.75" customHeight="1">
      <c r="C131" t="s">
        <v>928</v>
      </c>
    </row>
    <row r="132" spans="3:13" ht="12.75" customHeight="1">
      <c r="D132" t="s">
        <v>886</v>
      </c>
    </row>
    <row r="133" spans="3:13" ht="12.75" customHeight="1">
      <c r="D133" t="s">
        <v>887</v>
      </c>
    </row>
    <row r="134" spans="3:13" ht="12.75" customHeight="1">
      <c r="D134" t="s">
        <v>888</v>
      </c>
    </row>
    <row r="135" spans="3:13" ht="12.75" customHeight="1">
      <c r="D135" t="s">
        <v>889</v>
      </c>
    </row>
    <row r="136" spans="3:13" ht="12.75" customHeight="1">
      <c r="D136" t="s">
        <v>890</v>
      </c>
    </row>
    <row r="137" spans="3:13" ht="12.75" customHeight="1">
      <c r="D137" t="s">
        <v>892</v>
      </c>
    </row>
    <row r="139" spans="3:13" ht="12.75" customHeight="1">
      <c r="C139" s="4" t="s">
        <v>924</v>
      </c>
    </row>
    <row r="140" spans="3:13" ht="12.75" customHeight="1">
      <c r="C140" t="s">
        <v>1887</v>
      </c>
    </row>
    <row r="141" spans="3:13" ht="12.75" customHeight="1">
      <c r="C141" t="s">
        <v>1886</v>
      </c>
    </row>
    <row r="143" spans="3:13" ht="12.75" customHeight="1">
      <c r="C143" t="s">
        <v>925</v>
      </c>
    </row>
    <row r="144" spans="3:13" ht="12.75" customHeight="1">
      <c r="D144" t="s">
        <v>184</v>
      </c>
    </row>
    <row r="145" spans="3:4" ht="12.75" customHeight="1">
      <c r="D145" t="s">
        <v>893</v>
      </c>
    </row>
    <row r="146" spans="3:4" ht="12.75" customHeight="1">
      <c r="D146" t="s">
        <v>894</v>
      </c>
    </row>
    <row r="147" spans="3:4" ht="12.75" customHeight="1">
      <c r="D147" t="s">
        <v>896</v>
      </c>
    </row>
    <row r="148" spans="3:4" ht="12.75" customHeight="1">
      <c r="C148" t="s">
        <v>929</v>
      </c>
    </row>
    <row r="149" spans="3:4" ht="12.75" customHeight="1">
      <c r="D149" t="s">
        <v>185</v>
      </c>
    </row>
    <row r="150" spans="3:4" ht="12.75" customHeight="1">
      <c r="D150" t="s">
        <v>891</v>
      </c>
    </row>
    <row r="151" spans="3:4" ht="12.75" customHeight="1">
      <c r="D151" t="s">
        <v>897</v>
      </c>
    </row>
    <row r="152" spans="3:4" ht="12.75" customHeight="1">
      <c r="D152" t="s">
        <v>898</v>
      </c>
    </row>
    <row r="153" spans="3:4" ht="12.75" customHeight="1">
      <c r="C153" t="s">
        <v>926</v>
      </c>
    </row>
    <row r="154" spans="3:4" ht="12.75" customHeight="1">
      <c r="D154" t="s">
        <v>895</v>
      </c>
    </row>
    <row r="155" spans="3:4" ht="12.75" customHeight="1">
      <c r="D155" t="s">
        <v>899</v>
      </c>
    </row>
    <row r="156" spans="3:4" ht="12.75" customHeight="1">
      <c r="D156" t="s">
        <v>901</v>
      </c>
    </row>
    <row r="157" spans="3:4" ht="12.75" customHeight="1">
      <c r="D157" t="s">
        <v>900</v>
      </c>
    </row>
    <row r="158" spans="3:4" ht="12.75" customHeight="1">
      <c r="D158" t="s">
        <v>902</v>
      </c>
    </row>
    <row r="159" spans="3:4" ht="12.75" customHeight="1">
      <c r="D159" t="s">
        <v>903</v>
      </c>
    </row>
    <row r="160" spans="3:4" ht="12.75" customHeight="1">
      <c r="D160" t="s">
        <v>904</v>
      </c>
    </row>
    <row r="161" spans="3:4" ht="12.75" customHeight="1">
      <c r="D161" t="s">
        <v>905</v>
      </c>
    </row>
    <row r="162" spans="3:4" ht="12.75" customHeight="1">
      <c r="D162" t="s">
        <v>906</v>
      </c>
    </row>
    <row r="164" spans="3:4" ht="12.75" customHeight="1">
      <c r="C164" t="s">
        <v>1888</v>
      </c>
    </row>
    <row r="165" spans="3:4" ht="12.75" customHeight="1">
      <c r="C165" t="s">
        <v>1889</v>
      </c>
    </row>
    <row r="166" spans="3:4" ht="12.75" customHeight="1">
      <c r="C166" t="s">
        <v>1896</v>
      </c>
    </row>
    <row r="167" spans="3:4" ht="12.75" customHeight="1">
      <c r="C167" t="s">
        <v>1908</v>
      </c>
    </row>
    <row r="168" spans="3:4" ht="12.75" customHeight="1">
      <c r="C168" t="s">
        <v>1897</v>
      </c>
    </row>
    <row r="169" spans="3:4" ht="12.75" customHeight="1">
      <c r="C169" t="s">
        <v>1890</v>
      </c>
    </row>
    <row r="170" spans="3:4" ht="12.75" customHeight="1">
      <c r="C170" t="s">
        <v>1891</v>
      </c>
    </row>
    <row r="173" spans="3:4" ht="12.75" customHeight="1">
      <c r="C173" s="9" t="s">
        <v>1894</v>
      </c>
    </row>
    <row r="175" spans="3:4" ht="12.75" customHeight="1">
      <c r="C175" t="s">
        <v>936</v>
      </c>
    </row>
    <row r="176" spans="3:4" ht="12.75" customHeight="1">
      <c r="C176" t="s">
        <v>942</v>
      </c>
    </row>
    <row r="177" spans="3:11" ht="12.75" customHeight="1">
      <c r="C177" t="s">
        <v>937</v>
      </c>
    </row>
    <row r="178" spans="3:11" ht="12.75" customHeight="1">
      <c r="C178" t="s">
        <v>1934</v>
      </c>
    </row>
    <row r="179" spans="3:11" ht="12.75" customHeight="1">
      <c r="C179" t="s">
        <v>1892</v>
      </c>
    </row>
    <row r="181" spans="3:11" ht="12.75" customHeight="1">
      <c r="C181" t="s">
        <v>1893</v>
      </c>
    </row>
    <row r="182" spans="3:11" ht="12.75" customHeight="1">
      <c r="C182" t="s">
        <v>938</v>
      </c>
    </row>
    <row r="183" spans="3:11" ht="12.75" customHeight="1">
      <c r="D183" t="s">
        <v>949</v>
      </c>
      <c r="K183" s="7"/>
    </row>
    <row r="184" spans="3:11" ht="12.75" customHeight="1">
      <c r="D184" t="s">
        <v>950</v>
      </c>
      <c r="K184" s="7"/>
    </row>
    <row r="185" spans="3:11" ht="12.75" customHeight="1">
      <c r="C185" t="s">
        <v>939</v>
      </c>
      <c r="K185" s="4"/>
    </row>
    <row r="186" spans="3:11" ht="12.75" customHeight="1">
      <c r="D186" t="s">
        <v>958</v>
      </c>
      <c r="K186" s="4"/>
    </row>
    <row r="187" spans="3:11" ht="12.75" customHeight="1">
      <c r="D187" t="s">
        <v>951</v>
      </c>
    </row>
    <row r="188" spans="3:11" ht="12.75" customHeight="1">
      <c r="C188" t="s">
        <v>940</v>
      </c>
    </row>
    <row r="189" spans="3:11" ht="12.75" customHeight="1">
      <c r="D189" t="s">
        <v>952</v>
      </c>
    </row>
    <row r="190" spans="3:11" ht="12.75" customHeight="1">
      <c r="D190" t="s">
        <v>953</v>
      </c>
    </row>
    <row r="191" spans="3:11" ht="12.75" customHeight="1">
      <c r="C191" t="s">
        <v>989</v>
      </c>
    </row>
    <row r="192" spans="3:11" ht="12.75" customHeight="1">
      <c r="C192" t="s">
        <v>954</v>
      </c>
    </row>
    <row r="193" spans="3:14" ht="12.75" customHeight="1">
      <c r="D193" t="s">
        <v>955</v>
      </c>
    </row>
    <row r="194" spans="3:14" ht="12.75" customHeight="1">
      <c r="D194" t="s">
        <v>956</v>
      </c>
    </row>
    <row r="195" spans="3:14" ht="12.75" customHeight="1">
      <c r="D195" s="21" t="s">
        <v>967</v>
      </c>
    </row>
    <row r="196" spans="3:14" ht="12.75" customHeight="1">
      <c r="D196" t="s">
        <v>957</v>
      </c>
    </row>
    <row r="197" spans="3:14" ht="12.75" customHeight="1">
      <c r="D197" t="s">
        <v>959</v>
      </c>
    </row>
    <row r="198" spans="3:14" ht="12.75" customHeight="1">
      <c r="D198" s="4" t="s">
        <v>960</v>
      </c>
      <c r="N198" t="s">
        <v>1899</v>
      </c>
    </row>
    <row r="199" spans="3:14" ht="12.75" customHeight="1">
      <c r="D199" s="21" t="s">
        <v>962</v>
      </c>
    </row>
    <row r="200" spans="3:14" ht="12.75" customHeight="1">
      <c r="D200" s="4" t="s">
        <v>961</v>
      </c>
    </row>
    <row r="201" spans="3:14" ht="12.75" customHeight="1">
      <c r="D201" s="4" t="s">
        <v>963</v>
      </c>
    </row>
    <row r="202" spans="3:14" ht="12.75" customHeight="1">
      <c r="D202" s="4" t="s">
        <v>964</v>
      </c>
    </row>
    <row r="203" spans="3:14" ht="12.75" customHeight="1">
      <c r="D203" s="21" t="s">
        <v>965</v>
      </c>
    </row>
    <row r="204" spans="3:14" ht="12.75" customHeight="1">
      <c r="C204" t="s">
        <v>966</v>
      </c>
    </row>
    <row r="205" spans="3:14" ht="12.75" customHeight="1">
      <c r="D205" t="s">
        <v>983</v>
      </c>
    </row>
    <row r="206" spans="3:14" ht="12.75" customHeight="1">
      <c r="D206" t="s">
        <v>968</v>
      </c>
    </row>
    <row r="207" spans="3:14" ht="12.75" customHeight="1">
      <c r="D207" s="21" t="s">
        <v>969</v>
      </c>
    </row>
    <row r="208" spans="3:14" ht="12.75" customHeight="1">
      <c r="C208" t="s">
        <v>972</v>
      </c>
    </row>
    <row r="209" spans="4:4" ht="12.75" customHeight="1">
      <c r="D209" t="s">
        <v>970</v>
      </c>
    </row>
    <row r="210" spans="4:4" ht="12.75" customHeight="1">
      <c r="D210" s="20" t="s">
        <v>971</v>
      </c>
    </row>
    <row r="211" spans="4:4" ht="12.75" customHeight="1">
      <c r="D211" s="20" t="s">
        <v>973</v>
      </c>
    </row>
    <row r="212" spans="4:4" ht="12.75" customHeight="1">
      <c r="D212" s="51" t="s">
        <v>974</v>
      </c>
    </row>
    <row r="213" spans="4:4" ht="12.75" customHeight="1">
      <c r="D213" s="26" t="s">
        <v>975</v>
      </c>
    </row>
    <row r="214" spans="4:4" ht="12.75" customHeight="1">
      <c r="D214" s="51" t="s">
        <v>976</v>
      </c>
    </row>
    <row r="215" spans="4:4" ht="12.75" customHeight="1">
      <c r="D215" t="s">
        <v>977</v>
      </c>
    </row>
    <row r="216" spans="4:4" ht="12.75" customHeight="1">
      <c r="D216" t="s">
        <v>978</v>
      </c>
    </row>
    <row r="217" spans="4:4" ht="12.75" customHeight="1">
      <c r="D217" s="20" t="s">
        <v>979</v>
      </c>
    </row>
    <row r="218" spans="4:4" ht="12.75" customHeight="1">
      <c r="D218" s="20" t="s">
        <v>980</v>
      </c>
    </row>
    <row r="219" spans="4:4" ht="12.75" customHeight="1">
      <c r="D219" s="51" t="s">
        <v>981</v>
      </c>
    </row>
    <row r="220" spans="4:4" ht="12.75" customHeight="1">
      <c r="D220" t="s">
        <v>982</v>
      </c>
    </row>
    <row r="221" spans="4:4" ht="12.75" customHeight="1">
      <c r="D221" t="s">
        <v>984</v>
      </c>
    </row>
    <row r="222" spans="4:4" ht="12.75" customHeight="1">
      <c r="D222" t="s">
        <v>985</v>
      </c>
    </row>
    <row r="223" spans="4:4" ht="12.75" customHeight="1">
      <c r="D223" t="s">
        <v>986</v>
      </c>
    </row>
    <row r="224" spans="4:4" ht="12.75" customHeight="1">
      <c r="D224" s="21" t="s">
        <v>987</v>
      </c>
    </row>
    <row r="225" spans="3:13" ht="12.75" customHeight="1">
      <c r="C225" t="s">
        <v>988</v>
      </c>
      <c r="D225" s="21"/>
    </row>
    <row r="226" spans="3:13" ht="12.75" customHeight="1">
      <c r="D226" s="21"/>
    </row>
    <row r="227" spans="3:13" ht="12.75" customHeight="1">
      <c r="C227" t="s">
        <v>941</v>
      </c>
    </row>
    <row r="228" spans="3:13" ht="12.75" customHeight="1">
      <c r="C228" t="s">
        <v>1944</v>
      </c>
    </row>
    <row r="229" spans="3:13" ht="12.75" customHeight="1">
      <c r="D229" t="s">
        <v>1119</v>
      </c>
    </row>
    <row r="230" spans="3:13" ht="12.75" customHeight="1">
      <c r="D230" t="s">
        <v>1120</v>
      </c>
    </row>
    <row r="231" spans="3:13" ht="12.75" customHeight="1">
      <c r="D231" s="7" t="s">
        <v>1121</v>
      </c>
    </row>
    <row r="232" spans="3:13" ht="12.75" customHeight="1">
      <c r="C232" t="s">
        <v>1945</v>
      </c>
    </row>
    <row r="233" spans="3:13" ht="12.75" customHeight="1">
      <c r="C233" t="s">
        <v>1900</v>
      </c>
    </row>
    <row r="234" spans="3:13" ht="12.75" customHeight="1">
      <c r="C234" t="s">
        <v>1909</v>
      </c>
    </row>
    <row r="237" spans="3:13" ht="12.75" customHeight="1">
      <c r="C237" s="9" t="s">
        <v>1922</v>
      </c>
    </row>
    <row r="238" spans="3:13" ht="12.75" customHeight="1">
      <c r="C238" s="9"/>
    </row>
    <row r="239" spans="3:13" ht="12.75" customHeight="1">
      <c r="C239" t="s">
        <v>1910</v>
      </c>
    </row>
    <row r="240" spans="3:13" ht="12.75" customHeight="1">
      <c r="C240" t="s">
        <v>1695</v>
      </c>
      <c r="M240" s="4"/>
    </row>
    <row r="241" spans="3:13" ht="12.75" customHeight="1">
      <c r="C241" t="s">
        <v>1901</v>
      </c>
      <c r="M241" s="4"/>
    </row>
    <row r="242" spans="3:13" ht="12.75" customHeight="1">
      <c r="C242" t="s">
        <v>990</v>
      </c>
      <c r="M242" s="39"/>
    </row>
    <row r="243" spans="3:13" ht="12.75" customHeight="1">
      <c r="M243" s="39"/>
    </row>
    <row r="244" spans="3:13" ht="12.75" customHeight="1">
      <c r="C244" t="s">
        <v>1088</v>
      </c>
      <c r="M244" s="39"/>
    </row>
    <row r="245" spans="3:13" ht="12.75" customHeight="1">
      <c r="C245" t="s">
        <v>1844</v>
      </c>
      <c r="M245" s="39"/>
    </row>
    <row r="246" spans="3:13" ht="12.75" customHeight="1">
      <c r="C246" t="s">
        <v>1028</v>
      </c>
      <c r="M246" s="39"/>
    </row>
    <row r="247" spans="3:13" ht="12.75" customHeight="1">
      <c r="D247" t="s">
        <v>1086</v>
      </c>
      <c r="M247" s="39"/>
    </row>
    <row r="248" spans="3:13" ht="12.75" customHeight="1">
      <c r="D248" s="4" t="s">
        <v>1026</v>
      </c>
      <c r="E248" s="4"/>
      <c r="F248" s="4"/>
      <c r="H248" s="4"/>
      <c r="I248" s="4"/>
      <c r="M248" s="39"/>
    </row>
    <row r="249" spans="3:13" ht="12.75" customHeight="1">
      <c r="D249" s="4" t="s">
        <v>995</v>
      </c>
      <c r="E249" s="4"/>
      <c r="F249" s="4"/>
      <c r="H249" s="4"/>
      <c r="I249" s="4"/>
      <c r="M249" s="39"/>
    </row>
    <row r="250" spans="3:13" ht="12.75" customHeight="1">
      <c r="D250" s="4" t="s">
        <v>1027</v>
      </c>
      <c r="E250" s="4"/>
      <c r="F250" s="4"/>
      <c r="G250" s="4"/>
      <c r="H250" s="4"/>
      <c r="I250" s="4"/>
      <c r="M250" s="39"/>
    </row>
    <row r="251" spans="3:13" ht="12.75" customHeight="1">
      <c r="D251" s="4" t="s">
        <v>996</v>
      </c>
      <c r="I251" s="4"/>
      <c r="M251" s="39"/>
    </row>
    <row r="252" spans="3:13" ht="12.75" customHeight="1">
      <c r="C252" t="s">
        <v>1842</v>
      </c>
      <c r="D252" s="4"/>
      <c r="I252" s="4"/>
      <c r="M252" s="39"/>
    </row>
    <row r="253" spans="3:13" ht="12.75" customHeight="1">
      <c r="C253" t="s">
        <v>1843</v>
      </c>
      <c r="M253" s="39"/>
    </row>
    <row r="254" spans="3:13" ht="12.75" customHeight="1">
      <c r="D254" s="21" t="s">
        <v>1029</v>
      </c>
      <c r="M254" s="39"/>
    </row>
    <row r="255" spans="3:13" ht="12.75" customHeight="1">
      <c r="D255" s="21" t="s">
        <v>1030</v>
      </c>
      <c r="M255" s="39"/>
    </row>
    <row r="256" spans="3:13" ht="12.75" customHeight="1">
      <c r="D256" s="21" t="s">
        <v>1031</v>
      </c>
      <c r="M256" s="39"/>
    </row>
    <row r="257" spans="3:14" ht="12.75" customHeight="1">
      <c r="D257" s="21" t="s">
        <v>1032</v>
      </c>
      <c r="M257" s="39"/>
    </row>
    <row r="258" spans="3:14" ht="12.75" customHeight="1">
      <c r="C258" t="s">
        <v>1017</v>
      </c>
      <c r="D258" s="21"/>
      <c r="M258" s="39"/>
    </row>
    <row r="259" spans="3:14" ht="12.75" customHeight="1">
      <c r="D259" s="41" t="s">
        <v>1051</v>
      </c>
      <c r="M259" s="39"/>
    </row>
    <row r="260" spans="3:14" ht="12.75" customHeight="1">
      <c r="C260" t="s">
        <v>1018</v>
      </c>
      <c r="D260" s="21"/>
      <c r="M260" s="39"/>
    </row>
    <row r="261" spans="3:14" ht="12.75" customHeight="1">
      <c r="D261" s="21" t="s">
        <v>1052</v>
      </c>
      <c r="M261" s="39"/>
      <c r="N261" t="s">
        <v>1898</v>
      </c>
    </row>
    <row r="262" spans="3:14" ht="12.75" customHeight="1">
      <c r="D262" s="4" t="s">
        <v>1033</v>
      </c>
      <c r="M262" s="39"/>
    </row>
    <row r="263" spans="3:14" ht="12.75" customHeight="1">
      <c r="D263" t="s">
        <v>1034</v>
      </c>
      <c r="M263" s="39"/>
    </row>
    <row r="264" spans="3:14" ht="12.75" customHeight="1">
      <c r="D264" s="21" t="s">
        <v>1053</v>
      </c>
      <c r="M264" s="39"/>
    </row>
    <row r="265" spans="3:14" ht="12.75" customHeight="1">
      <c r="D265" s="4" t="s">
        <v>1035</v>
      </c>
      <c r="M265" s="39"/>
    </row>
    <row r="266" spans="3:14" ht="12.75" customHeight="1">
      <c r="D266" t="s">
        <v>1036</v>
      </c>
      <c r="M266" s="39"/>
    </row>
    <row r="267" spans="3:14" ht="12.75" customHeight="1">
      <c r="D267" s="21" t="s">
        <v>1054</v>
      </c>
      <c r="M267" s="39"/>
    </row>
    <row r="268" spans="3:14" ht="12.75" customHeight="1">
      <c r="D268" s="4" t="s">
        <v>1037</v>
      </c>
      <c r="M268" s="39"/>
    </row>
    <row r="269" spans="3:14" ht="12.75" customHeight="1">
      <c r="D269" s="21" t="s">
        <v>991</v>
      </c>
      <c r="M269" s="39"/>
    </row>
    <row r="270" spans="3:14" ht="12.75" customHeight="1">
      <c r="D270" s="4" t="s">
        <v>1038</v>
      </c>
      <c r="M270" s="39"/>
    </row>
    <row r="271" spans="3:14" ht="12.75" customHeight="1">
      <c r="D271" s="4" t="s">
        <v>1039</v>
      </c>
      <c r="M271" s="39"/>
    </row>
    <row r="272" spans="3:14" ht="12.75" customHeight="1">
      <c r="D272" s="4" t="s">
        <v>1040</v>
      </c>
      <c r="M272" s="39"/>
    </row>
    <row r="273" spans="3:13" ht="12.75" customHeight="1">
      <c r="D273" s="21" t="s">
        <v>1055</v>
      </c>
      <c r="M273" s="39"/>
    </row>
    <row r="274" spans="3:13" ht="12.75" customHeight="1">
      <c r="C274" t="s">
        <v>1087</v>
      </c>
      <c r="D274" s="21"/>
      <c r="M274" s="39"/>
    </row>
    <row r="275" spans="3:13" ht="12.75" customHeight="1">
      <c r="D275" s="26" t="s">
        <v>992</v>
      </c>
      <c r="M275" s="39"/>
    </row>
    <row r="276" spans="3:13" ht="12.75" customHeight="1">
      <c r="D276" s="26" t="s">
        <v>1019</v>
      </c>
      <c r="M276" s="39"/>
    </row>
    <row r="277" spans="3:13" ht="12.75" customHeight="1">
      <c r="D277" s="26" t="s">
        <v>1020</v>
      </c>
      <c r="M277" s="39"/>
    </row>
    <row r="278" spans="3:13" ht="12.75" customHeight="1">
      <c r="D278" s="26" t="s">
        <v>1021</v>
      </c>
      <c r="M278" s="39"/>
    </row>
    <row r="279" spans="3:13" ht="12.75" customHeight="1">
      <c r="D279" s="26" t="s">
        <v>1022</v>
      </c>
      <c r="M279" s="39"/>
    </row>
    <row r="280" spans="3:13" ht="12.75" customHeight="1">
      <c r="D280" s="26" t="s">
        <v>1056</v>
      </c>
      <c r="M280" s="39"/>
    </row>
    <row r="281" spans="3:13" ht="12.75" customHeight="1">
      <c r="D281" s="26" t="s">
        <v>1057</v>
      </c>
      <c r="M281" s="39"/>
    </row>
    <row r="282" spans="3:13" ht="12.75" customHeight="1">
      <c r="C282" t="s">
        <v>1004</v>
      </c>
      <c r="D282" s="26"/>
      <c r="M282" s="39"/>
    </row>
    <row r="283" spans="3:13" ht="12.75" customHeight="1">
      <c r="D283" s="83" t="s">
        <v>1058</v>
      </c>
      <c r="M283" s="39"/>
    </row>
    <row r="284" spans="3:13" ht="12.75" customHeight="1">
      <c r="C284" t="s">
        <v>1003</v>
      </c>
      <c r="D284" s="51"/>
      <c r="M284" s="39"/>
    </row>
    <row r="285" spans="3:13" ht="12.75" customHeight="1">
      <c r="D285" s="51" t="s">
        <v>1023</v>
      </c>
      <c r="M285" s="39"/>
    </row>
    <row r="286" spans="3:13" ht="12.75" customHeight="1">
      <c r="C286" s="26" t="s">
        <v>997</v>
      </c>
      <c r="L286" s="20"/>
      <c r="M286" s="39"/>
    </row>
    <row r="287" spans="3:13" ht="12.75" customHeight="1">
      <c r="C287" s="26"/>
      <c r="D287" s="26" t="s">
        <v>993</v>
      </c>
      <c r="L287" s="20"/>
      <c r="M287" s="39"/>
    </row>
    <row r="288" spans="3:13" ht="12.75" customHeight="1">
      <c r="C288" s="26"/>
      <c r="D288" s="26" t="s">
        <v>1024</v>
      </c>
      <c r="L288" s="20"/>
      <c r="M288" s="39"/>
    </row>
    <row r="289" spans="3:17" ht="12.75" customHeight="1">
      <c r="C289" s="26"/>
      <c r="D289" s="26" t="s">
        <v>1025</v>
      </c>
      <c r="L289" s="20"/>
      <c r="M289" s="39"/>
    </row>
    <row r="290" spans="3:17" ht="12.75" customHeight="1">
      <c r="C290" s="26"/>
      <c r="D290" s="26" t="s">
        <v>1079</v>
      </c>
      <c r="L290" s="20"/>
      <c r="M290" s="39"/>
    </row>
    <row r="291" spans="3:17" ht="12.75" customHeight="1">
      <c r="C291" s="26"/>
      <c r="D291" s="20" t="s">
        <v>1059</v>
      </c>
      <c r="L291" s="20"/>
      <c r="M291" s="39"/>
    </row>
    <row r="292" spans="3:17" ht="12.75" customHeight="1">
      <c r="C292" s="26"/>
      <c r="D292" s="20" t="s">
        <v>1060</v>
      </c>
      <c r="L292" s="20"/>
      <c r="M292" s="39"/>
    </row>
    <row r="293" spans="3:17" ht="12.75" customHeight="1">
      <c r="C293" s="26"/>
      <c r="D293" s="51" t="s">
        <v>1080</v>
      </c>
      <c r="L293" s="20"/>
      <c r="M293" s="39"/>
    </row>
    <row r="294" spans="3:17" ht="12.75" customHeight="1">
      <c r="C294" t="s">
        <v>998</v>
      </c>
      <c r="D294" s="26"/>
      <c r="M294" s="39"/>
    </row>
    <row r="295" spans="3:17" ht="12.75" customHeight="1">
      <c r="D295" s="20" t="s">
        <v>1042</v>
      </c>
      <c r="M295" s="39"/>
    </row>
    <row r="296" spans="3:17" ht="12.75" customHeight="1">
      <c r="D296" s="20" t="s">
        <v>1043</v>
      </c>
      <c r="M296" s="39"/>
    </row>
    <row r="297" spans="3:17" ht="12.75" customHeight="1">
      <c r="D297" s="20" t="s">
        <v>1044</v>
      </c>
      <c r="M297" s="39"/>
    </row>
    <row r="298" spans="3:17" ht="12.75" customHeight="1">
      <c r="D298" s="20" t="s">
        <v>1045</v>
      </c>
      <c r="M298" s="39"/>
    </row>
    <row r="299" spans="3:17" ht="12.75" customHeight="1">
      <c r="D299" s="20" t="s">
        <v>1046</v>
      </c>
      <c r="M299" s="39"/>
    </row>
    <row r="300" spans="3:17" ht="12.75" customHeight="1">
      <c r="D300" s="20" t="s">
        <v>1047</v>
      </c>
      <c r="M300" s="39"/>
    </row>
    <row r="301" spans="3:17" ht="12.75" customHeight="1">
      <c r="D301" s="20" t="s">
        <v>1048</v>
      </c>
      <c r="M301" s="39"/>
    </row>
    <row r="302" spans="3:17" ht="12.75" customHeight="1">
      <c r="D302" s="20" t="s">
        <v>1049</v>
      </c>
      <c r="M302" s="39"/>
    </row>
    <row r="303" spans="3:17" ht="12.75" customHeight="1">
      <c r="D303" s="26" t="s">
        <v>1015</v>
      </c>
      <c r="L303" s="4"/>
      <c r="N303" s="4"/>
      <c r="O303" s="4"/>
      <c r="P303" s="4"/>
      <c r="Q303" s="4"/>
    </row>
    <row r="304" spans="3:17" ht="12.75" customHeight="1">
      <c r="D304" s="20" t="s">
        <v>1061</v>
      </c>
      <c r="L304" s="4"/>
      <c r="M304" s="4"/>
      <c r="N304" s="4"/>
      <c r="O304" s="4"/>
      <c r="P304" s="4"/>
      <c r="Q304" s="4"/>
    </row>
    <row r="305" spans="3:17" ht="12.75" customHeight="1">
      <c r="D305" s="20" t="s">
        <v>1062</v>
      </c>
      <c r="L305" s="4"/>
      <c r="M305" s="4"/>
      <c r="N305" s="4"/>
      <c r="O305" s="4"/>
      <c r="P305" s="4"/>
      <c r="Q305" s="4"/>
    </row>
    <row r="306" spans="3:17" ht="12.75" customHeight="1">
      <c r="D306" s="51" t="s">
        <v>1050</v>
      </c>
      <c r="L306" s="4"/>
      <c r="N306" s="4"/>
      <c r="O306" s="4"/>
      <c r="P306" s="4"/>
      <c r="Q306" s="4"/>
    </row>
    <row r="307" spans="3:17" ht="12.75" customHeight="1">
      <c r="C307" t="s">
        <v>999</v>
      </c>
      <c r="D307" s="26"/>
    </row>
    <row r="308" spans="3:17" ht="12.75" customHeight="1">
      <c r="D308" s="4" t="s">
        <v>994</v>
      </c>
    </row>
    <row r="309" spans="3:17" ht="12.75" customHeight="1">
      <c r="D309" s="4" t="s">
        <v>1063</v>
      </c>
    </row>
    <row r="310" spans="3:17" ht="12.75" customHeight="1">
      <c r="D310" s="4" t="s">
        <v>1064</v>
      </c>
    </row>
    <row r="311" spans="3:17" ht="12.75" customHeight="1">
      <c r="D311" s="4" t="s">
        <v>1065</v>
      </c>
    </row>
    <row r="312" spans="3:17" ht="12.75" customHeight="1">
      <c r="D312" s="4" t="s">
        <v>1066</v>
      </c>
    </row>
    <row r="313" spans="3:17" ht="12.75" customHeight="1">
      <c r="D313" s="4" t="s">
        <v>1067</v>
      </c>
    </row>
    <row r="314" spans="3:17" ht="12.75" customHeight="1">
      <c r="D314" s="4" t="s">
        <v>1068</v>
      </c>
      <c r="O314" s="4"/>
    </row>
    <row r="315" spans="3:17" ht="12.75" customHeight="1">
      <c r="D315" s="4" t="s">
        <v>1069</v>
      </c>
    </row>
    <row r="316" spans="3:17" ht="12.75" customHeight="1">
      <c r="D316" s="4" t="s">
        <v>1070</v>
      </c>
    </row>
    <row r="317" spans="3:17" ht="12.75" customHeight="1">
      <c r="D317" s="21" t="s">
        <v>1071</v>
      </c>
    </row>
    <row r="318" spans="3:17" ht="12.75" customHeight="1">
      <c r="C318" t="s">
        <v>1072</v>
      </c>
    </row>
    <row r="319" spans="3:17" ht="12.75" customHeight="1">
      <c r="D319" t="s">
        <v>1000</v>
      </c>
    </row>
    <row r="320" spans="3:17" ht="12.75" customHeight="1">
      <c r="D320" t="s">
        <v>1001</v>
      </c>
    </row>
    <row r="321" spans="2:13" ht="12.75" customHeight="1">
      <c r="D321" t="s">
        <v>1041</v>
      </c>
    </row>
    <row r="322" spans="2:13" ht="12.75" customHeight="1">
      <c r="B322" s="4"/>
      <c r="D322" t="s">
        <v>1002</v>
      </c>
      <c r="M322" s="39"/>
    </row>
    <row r="323" spans="2:13" ht="12.75" customHeight="1">
      <c r="C323" t="s">
        <v>1073</v>
      </c>
      <c r="M323" s="39"/>
    </row>
    <row r="324" spans="2:13" ht="12.75" customHeight="1">
      <c r="C324" s="26" t="s">
        <v>1085</v>
      </c>
      <c r="M324" s="39"/>
    </row>
    <row r="325" spans="2:13" ht="12.75" customHeight="1">
      <c r="C325" s="26"/>
      <c r="D325" t="s">
        <v>1075</v>
      </c>
      <c r="M325" s="39"/>
    </row>
    <row r="326" spans="2:13" ht="12.75" customHeight="1">
      <c r="C326" s="26"/>
      <c r="D326" s="26" t="s">
        <v>1074</v>
      </c>
      <c r="M326" s="39"/>
    </row>
    <row r="327" spans="2:13" ht="12.75" customHeight="1">
      <c r="C327" t="s">
        <v>1076</v>
      </c>
      <c r="D327" s="26"/>
      <c r="M327" s="39"/>
    </row>
    <row r="328" spans="2:13" ht="12.75" customHeight="1">
      <c r="C328" t="s">
        <v>1845</v>
      </c>
      <c r="M328" s="39"/>
    </row>
    <row r="329" spans="2:13" ht="12.75" customHeight="1">
      <c r="C329" s="26" t="s">
        <v>1846</v>
      </c>
      <c r="M329" s="39"/>
    </row>
    <row r="330" spans="2:13" ht="12.75" customHeight="1">
      <c r="D330" s="4"/>
      <c r="M330" s="39"/>
    </row>
    <row r="331" spans="2:13" ht="12.75" customHeight="1">
      <c r="C331" s="4" t="s">
        <v>1957</v>
      </c>
      <c r="D331" s="4"/>
      <c r="M331" s="39"/>
    </row>
    <row r="332" spans="2:13" ht="12.75" customHeight="1">
      <c r="C332" t="s">
        <v>1122</v>
      </c>
    </row>
    <row r="333" spans="2:13" ht="12.75" customHeight="1">
      <c r="C333" t="s">
        <v>1902</v>
      </c>
    </row>
    <row r="334" spans="2:13" ht="12.75" customHeight="1">
      <c r="C334" t="s">
        <v>1089</v>
      </c>
    </row>
    <row r="336" spans="2:13" ht="12.75" customHeight="1">
      <c r="C336" t="s">
        <v>1697</v>
      </c>
    </row>
    <row r="337" spans="3:14" ht="12.75" customHeight="1">
      <c r="C337" t="s">
        <v>1903</v>
      </c>
      <c r="F337" s="4"/>
      <c r="G337" s="4"/>
    </row>
    <row r="338" spans="3:14" ht="12.75" customHeight="1">
      <c r="D338" t="s">
        <v>1688</v>
      </c>
      <c r="F338" s="4"/>
      <c r="G338" s="4"/>
    </row>
    <row r="339" spans="3:14" ht="12.75" customHeight="1">
      <c r="D339" s="20" t="s">
        <v>1689</v>
      </c>
      <c r="F339" s="4"/>
      <c r="G339" s="4"/>
    </row>
    <row r="340" spans="3:14" ht="12.75" customHeight="1">
      <c r="C340" t="s">
        <v>1693</v>
      </c>
      <c r="F340" s="4"/>
      <c r="G340" s="4"/>
      <c r="M340" s="4"/>
      <c r="N340" s="7"/>
    </row>
    <row r="341" spans="3:14" ht="12.75" customHeight="1">
      <c r="D341" t="s">
        <v>1677</v>
      </c>
      <c r="F341" s="4"/>
      <c r="G341" s="4"/>
      <c r="M341" s="4"/>
      <c r="N341" s="4"/>
    </row>
    <row r="342" spans="3:14" ht="12.75" customHeight="1">
      <c r="D342" t="s">
        <v>1678</v>
      </c>
      <c r="F342" s="4"/>
      <c r="G342" s="4"/>
      <c r="M342" s="4"/>
      <c r="N342" s="7"/>
    </row>
    <row r="343" spans="3:14" ht="12.75" customHeight="1">
      <c r="C343" t="s">
        <v>1690</v>
      </c>
      <c r="F343" s="4"/>
      <c r="G343" s="4"/>
    </row>
    <row r="344" spans="3:14" ht="12.75" customHeight="1">
      <c r="D344" t="s">
        <v>1691</v>
      </c>
      <c r="F344" s="4"/>
      <c r="G344" s="4"/>
    </row>
    <row r="345" spans="3:14" ht="12.75" customHeight="1">
      <c r="D345" t="s">
        <v>1679</v>
      </c>
    </row>
    <row r="346" spans="3:14" ht="12.75" customHeight="1">
      <c r="D346" t="s">
        <v>1680</v>
      </c>
    </row>
    <row r="347" spans="3:14" ht="12.75" customHeight="1">
      <c r="D347" t="s">
        <v>1681</v>
      </c>
    </row>
    <row r="348" spans="3:14" ht="12.75" customHeight="1">
      <c r="D348" t="s">
        <v>1682</v>
      </c>
    </row>
    <row r="349" spans="3:14" ht="12.75" customHeight="1">
      <c r="D349" t="s">
        <v>1683</v>
      </c>
    </row>
    <row r="350" spans="3:14" ht="12.75" customHeight="1">
      <c r="D350" t="s">
        <v>1684</v>
      </c>
    </row>
    <row r="351" spans="3:14" ht="12.75" customHeight="1">
      <c r="D351" t="s">
        <v>1685</v>
      </c>
    </row>
    <row r="352" spans="3:14" ht="12.75" customHeight="1">
      <c r="D352" t="s">
        <v>1686</v>
      </c>
    </row>
    <row r="353" spans="3:11" ht="12.75" customHeight="1">
      <c r="D353" t="s">
        <v>1687</v>
      </c>
    </row>
    <row r="354" spans="3:11" ht="12.75" customHeight="1">
      <c r="C354" t="s">
        <v>1694</v>
      </c>
    </row>
    <row r="355" spans="3:11" ht="12.75" customHeight="1">
      <c r="C355" t="s">
        <v>1692</v>
      </c>
    </row>
    <row r="357" spans="3:11" ht="12.75" customHeight="1">
      <c r="K357" s="4"/>
    </row>
    <row r="358" spans="3:11" ht="12.75" customHeight="1">
      <c r="C358" s="9" t="s">
        <v>1923</v>
      </c>
      <c r="D358" s="4"/>
      <c r="J358" s="7"/>
      <c r="K358" s="7"/>
    </row>
    <row r="359" spans="3:11" ht="12.75" customHeight="1">
      <c r="D359" s="7"/>
      <c r="J359" s="7"/>
      <c r="K359" s="7"/>
    </row>
    <row r="360" spans="3:11" ht="12.75" customHeight="1">
      <c r="C360" t="s">
        <v>1847</v>
      </c>
      <c r="J360" s="7"/>
      <c r="K360" s="7"/>
    </row>
    <row r="361" spans="3:11" ht="12.75" customHeight="1">
      <c r="C361" t="s">
        <v>1851</v>
      </c>
      <c r="J361" s="7"/>
      <c r="K361" s="7"/>
    </row>
    <row r="362" spans="3:11" ht="12.75" customHeight="1">
      <c r="C362" t="s">
        <v>1852</v>
      </c>
      <c r="J362" s="7"/>
      <c r="K362" s="7"/>
    </row>
    <row r="363" spans="3:11" ht="12.75" customHeight="1">
      <c r="J363" s="7"/>
      <c r="K363" s="7"/>
    </row>
    <row r="364" spans="3:11" ht="12.75" customHeight="1">
      <c r="C364" t="s">
        <v>1010</v>
      </c>
      <c r="J364" s="7"/>
      <c r="K364" s="7"/>
    </row>
    <row r="365" spans="3:11" ht="12.75" customHeight="1">
      <c r="D365" s="21" t="s">
        <v>1133</v>
      </c>
      <c r="J365" s="7"/>
      <c r="K365" s="7"/>
    </row>
    <row r="366" spans="3:11" ht="12.75" customHeight="1">
      <c r="C366" t="s">
        <v>1078</v>
      </c>
      <c r="D366" s="7"/>
      <c r="J366" s="7"/>
      <c r="K366" s="7"/>
    </row>
    <row r="367" spans="3:11" ht="12.75" customHeight="1">
      <c r="D367" s="4" t="s">
        <v>1005</v>
      </c>
      <c r="J367" s="7"/>
      <c r="K367" s="7"/>
    </row>
    <row r="368" spans="3:11" ht="12.75" customHeight="1">
      <c r="D368" s="4" t="s">
        <v>1006</v>
      </c>
      <c r="J368" s="7"/>
      <c r="K368" s="7"/>
    </row>
    <row r="369" spans="3:11" ht="12.75" customHeight="1">
      <c r="C369" t="s">
        <v>1014</v>
      </c>
      <c r="D369" s="4"/>
      <c r="J369" s="7"/>
      <c r="K369" s="7"/>
    </row>
    <row r="370" spans="3:11" ht="12.75" customHeight="1">
      <c r="D370" s="4" t="s">
        <v>1007</v>
      </c>
      <c r="J370" s="7"/>
      <c r="K370" s="7"/>
    </row>
    <row r="371" spans="3:11" ht="12.75" customHeight="1">
      <c r="D371" s="4" t="s">
        <v>1077</v>
      </c>
      <c r="J371" s="7"/>
      <c r="K371" s="7"/>
    </row>
    <row r="372" spans="3:11" ht="12.75" customHeight="1">
      <c r="D372" s="4" t="s">
        <v>1008</v>
      </c>
      <c r="J372" s="7"/>
      <c r="K372" s="7"/>
    </row>
    <row r="373" spans="3:11" ht="12.75" customHeight="1">
      <c r="C373" s="4" t="s">
        <v>1009</v>
      </c>
      <c r="D373" s="4"/>
      <c r="J373" s="7"/>
      <c r="K373" s="7"/>
    </row>
    <row r="374" spans="3:11" ht="12.75" customHeight="1">
      <c r="C374" s="4"/>
      <c r="D374" s="4" t="s">
        <v>1081</v>
      </c>
      <c r="J374" s="7"/>
      <c r="K374" s="7"/>
    </row>
    <row r="375" spans="3:11" ht="12.75" customHeight="1">
      <c r="D375" s="4" t="s">
        <v>1082</v>
      </c>
      <c r="J375" s="7"/>
      <c r="K375" s="7"/>
    </row>
    <row r="376" spans="3:11" ht="12.75" customHeight="1">
      <c r="D376" s="21" t="s">
        <v>1096</v>
      </c>
      <c r="J376" s="7"/>
      <c r="K376" s="7"/>
    </row>
    <row r="377" spans="3:11" ht="12.75" customHeight="1">
      <c r="C377" t="s">
        <v>1128</v>
      </c>
      <c r="D377" s="4"/>
      <c r="J377" s="7"/>
      <c r="K377" s="7"/>
    </row>
    <row r="378" spans="3:11" ht="12.75" customHeight="1">
      <c r="D378" s="26" t="s">
        <v>1123</v>
      </c>
      <c r="J378" s="7"/>
      <c r="K378" s="7"/>
    </row>
    <row r="379" spans="3:11" ht="12.75" customHeight="1">
      <c r="D379" s="26" t="s">
        <v>1124</v>
      </c>
      <c r="J379" s="7"/>
      <c r="K379" s="7"/>
    </row>
    <row r="380" spans="3:11" ht="12.75" customHeight="1">
      <c r="D380" s="26" t="s">
        <v>1125</v>
      </c>
      <c r="J380" s="7"/>
      <c r="K380" s="7"/>
    </row>
    <row r="381" spans="3:11" ht="12.75" customHeight="1">
      <c r="C381" t="s">
        <v>1127</v>
      </c>
      <c r="D381" s="26"/>
      <c r="J381" s="7"/>
      <c r="K381" s="7"/>
    </row>
    <row r="382" spans="3:11" ht="12.75" customHeight="1">
      <c r="D382" s="21" t="s">
        <v>1126</v>
      </c>
      <c r="J382" s="7"/>
      <c r="K382" s="7"/>
    </row>
    <row r="383" spans="3:11" ht="12.75" customHeight="1">
      <c r="C383" t="s">
        <v>1130</v>
      </c>
      <c r="D383" s="21"/>
      <c r="J383" s="7"/>
      <c r="K383" s="7"/>
    </row>
    <row r="384" spans="3:11" ht="12.75" customHeight="1">
      <c r="D384" s="4" t="s">
        <v>1016</v>
      </c>
      <c r="J384" s="7"/>
      <c r="K384" s="7"/>
    </row>
    <row r="385" spans="3:14" ht="12.75" customHeight="1">
      <c r="C385" t="s">
        <v>1131</v>
      </c>
      <c r="J385" s="7"/>
      <c r="K385" s="7"/>
    </row>
    <row r="386" spans="3:14" ht="12.75" customHeight="1">
      <c r="D386" s="4" t="s">
        <v>1129</v>
      </c>
      <c r="J386" s="7"/>
      <c r="K386" s="7"/>
    </row>
    <row r="387" spans="3:14" ht="12.75" customHeight="1">
      <c r="D387" s="4" t="s">
        <v>1136</v>
      </c>
      <c r="J387" s="7"/>
      <c r="K387" s="7"/>
    </row>
    <row r="388" spans="3:14" ht="12.75" customHeight="1">
      <c r="D388" s="21" t="s">
        <v>1137</v>
      </c>
      <c r="J388" s="7"/>
      <c r="K388" s="7"/>
    </row>
    <row r="389" spans="3:14" ht="12.75" customHeight="1">
      <c r="C389" t="s">
        <v>1904</v>
      </c>
      <c r="D389" s="4"/>
      <c r="J389" s="7"/>
      <c r="K389" s="7"/>
    </row>
    <row r="390" spans="3:14" ht="12.75" customHeight="1">
      <c r="D390" s="4"/>
      <c r="J390" s="7"/>
      <c r="K390" s="7"/>
    </row>
    <row r="391" spans="3:14" ht="12.75" customHeight="1">
      <c r="C391" s="4" t="s">
        <v>1958</v>
      </c>
      <c r="D391" s="4"/>
      <c r="F391" s="4"/>
      <c r="G391" s="4"/>
    </row>
    <row r="392" spans="3:14" ht="12.75" customHeight="1">
      <c r="C392" s="4" t="s">
        <v>1872</v>
      </c>
      <c r="D392" s="4"/>
      <c r="F392" s="4"/>
      <c r="G392" s="4"/>
    </row>
    <row r="393" spans="3:14" ht="12.75" customHeight="1">
      <c r="D393" t="s">
        <v>1011</v>
      </c>
      <c r="F393" s="4"/>
      <c r="G393" s="4"/>
    </row>
    <row r="394" spans="3:14" ht="12.75" customHeight="1">
      <c r="C394" t="s">
        <v>1924</v>
      </c>
      <c r="F394" s="4"/>
      <c r="G394" s="4"/>
      <c r="M394" s="4"/>
    </row>
    <row r="395" spans="3:14" ht="12.75" customHeight="1">
      <c r="D395" s="4" t="s">
        <v>1083</v>
      </c>
      <c r="F395" s="4"/>
      <c r="G395" s="4"/>
      <c r="M395" s="4"/>
    </row>
    <row r="396" spans="3:14" ht="12.75" customHeight="1">
      <c r="C396" t="s">
        <v>1084</v>
      </c>
      <c r="F396" s="4"/>
      <c r="G396" s="4"/>
      <c r="M396" s="4"/>
    </row>
    <row r="397" spans="3:14" ht="12.75" customHeight="1">
      <c r="D397" t="s">
        <v>1012</v>
      </c>
      <c r="F397" s="4"/>
      <c r="G397" s="4"/>
      <c r="M397" s="4"/>
    </row>
    <row r="398" spans="3:14" ht="12.75" customHeight="1">
      <c r="D398" s="21" t="s">
        <v>1013</v>
      </c>
      <c r="F398" s="4"/>
      <c r="G398" s="4"/>
      <c r="I398" s="4"/>
      <c r="M398" s="4"/>
      <c r="N398" s="4"/>
    </row>
    <row r="399" spans="3:14" ht="12.75" customHeight="1">
      <c r="C399" t="s">
        <v>1113</v>
      </c>
      <c r="D399" s="4"/>
      <c r="F399" s="4"/>
      <c r="G399" s="4"/>
      <c r="I399" s="4"/>
      <c r="L399" s="4"/>
      <c r="M399" s="4"/>
      <c r="N399" s="4"/>
    </row>
    <row r="400" spans="3:14" ht="12.75" customHeight="1">
      <c r="D400" s="4" t="s">
        <v>1090</v>
      </c>
      <c r="F400" s="4"/>
      <c r="G400" s="4"/>
      <c r="I400" s="4"/>
      <c r="L400" s="4"/>
      <c r="M400" s="4"/>
      <c r="N400" s="4"/>
    </row>
    <row r="401" spans="3:17" ht="12.75" customHeight="1">
      <c r="D401" s="4" t="s">
        <v>1091</v>
      </c>
      <c r="F401" s="4"/>
      <c r="G401" s="4"/>
      <c r="I401" s="4"/>
      <c r="L401" s="4"/>
      <c r="M401" s="4"/>
      <c r="N401" s="4"/>
    </row>
    <row r="402" spans="3:17" ht="12.75" customHeight="1">
      <c r="D402" s="4" t="s">
        <v>1092</v>
      </c>
      <c r="F402" s="4"/>
      <c r="G402" s="4"/>
      <c r="I402" s="4"/>
      <c r="L402" s="4"/>
      <c r="M402" s="4"/>
      <c r="N402" s="4"/>
      <c r="Q402" s="4"/>
    </row>
    <row r="403" spans="3:17" ht="12.75" customHeight="1">
      <c r="D403" s="4" t="s">
        <v>1093</v>
      </c>
      <c r="F403" s="4"/>
      <c r="G403" s="4"/>
      <c r="I403" s="4"/>
      <c r="L403" s="4"/>
      <c r="M403" s="4"/>
      <c r="N403" s="4"/>
    </row>
    <row r="404" spans="3:17" ht="12.75" customHeight="1">
      <c r="D404" s="4" t="s">
        <v>1094</v>
      </c>
      <c r="F404" s="4"/>
      <c r="G404" s="4"/>
      <c r="I404" s="4"/>
      <c r="L404" s="4"/>
      <c r="M404" s="4"/>
    </row>
    <row r="405" spans="3:17" ht="12.75" customHeight="1">
      <c r="D405" s="4" t="s">
        <v>1095</v>
      </c>
      <c r="F405" s="4"/>
      <c r="G405" s="4"/>
      <c r="I405" s="4"/>
      <c r="L405" s="4"/>
      <c r="M405" s="4"/>
      <c r="N405" s="4"/>
    </row>
    <row r="406" spans="3:17" ht="12.75" customHeight="1">
      <c r="C406" t="s">
        <v>1114</v>
      </c>
      <c r="D406" s="4"/>
      <c r="F406" s="4"/>
      <c r="G406" s="4"/>
      <c r="I406" s="4"/>
      <c r="L406" s="4"/>
      <c r="M406" s="4"/>
      <c r="N406" s="4"/>
    </row>
    <row r="407" spans="3:17" ht="12.75" customHeight="1">
      <c r="D407" s="26" t="s">
        <v>1097</v>
      </c>
      <c r="F407" s="4"/>
      <c r="G407" s="4"/>
      <c r="I407" s="4"/>
      <c r="L407" s="4"/>
      <c r="M407" s="4"/>
    </row>
    <row r="408" spans="3:17" ht="12.75" customHeight="1">
      <c r="D408" s="26" t="s">
        <v>1098</v>
      </c>
      <c r="F408" s="4"/>
      <c r="G408" s="4"/>
      <c r="L408" s="4"/>
      <c r="M408" s="4"/>
    </row>
    <row r="409" spans="3:17" ht="12.75" customHeight="1">
      <c r="D409" s="26" t="s">
        <v>1099</v>
      </c>
      <c r="F409" s="4"/>
      <c r="G409" s="4"/>
      <c r="I409" s="26"/>
      <c r="L409" s="4"/>
      <c r="M409" s="4"/>
    </row>
    <row r="410" spans="3:17" ht="12.75" customHeight="1">
      <c r="D410" s="26" t="s">
        <v>1100</v>
      </c>
      <c r="F410" s="4"/>
      <c r="G410" s="4"/>
      <c r="I410" s="26"/>
      <c r="L410" s="4"/>
      <c r="M410" s="4"/>
    </row>
    <row r="411" spans="3:17" ht="12.75" customHeight="1">
      <c r="C411" t="s">
        <v>1115</v>
      </c>
      <c r="D411" s="26"/>
      <c r="F411" s="4"/>
      <c r="G411" s="4"/>
      <c r="I411" s="26"/>
      <c r="L411" s="4"/>
      <c r="M411" s="4"/>
    </row>
    <row r="412" spans="3:17" ht="12.75" customHeight="1">
      <c r="D412" s="26" t="s">
        <v>1101</v>
      </c>
      <c r="F412" s="4"/>
      <c r="G412" s="4"/>
      <c r="I412" s="26"/>
      <c r="L412" s="4"/>
      <c r="M412" s="4"/>
    </row>
    <row r="413" spans="3:17" ht="12.75" customHeight="1">
      <c r="D413" t="s">
        <v>1102</v>
      </c>
      <c r="F413" s="4"/>
      <c r="G413" s="4"/>
      <c r="I413" s="26"/>
      <c r="L413" s="4"/>
      <c r="M413" s="4"/>
    </row>
    <row r="414" spans="3:17" ht="12.75" customHeight="1">
      <c r="D414" t="s">
        <v>1103</v>
      </c>
      <c r="F414" s="4"/>
      <c r="G414" s="4"/>
      <c r="I414" s="26"/>
      <c r="L414" s="4"/>
      <c r="M414" s="4"/>
    </row>
    <row r="415" spans="3:17" ht="12.75" customHeight="1">
      <c r="D415" t="s">
        <v>1104</v>
      </c>
      <c r="F415" s="4"/>
      <c r="G415" s="4"/>
      <c r="L415" s="4"/>
      <c r="M415" s="4"/>
    </row>
    <row r="416" spans="3:17" ht="12.75" customHeight="1">
      <c r="D416" t="s">
        <v>1105</v>
      </c>
      <c r="F416" s="4"/>
      <c r="G416" s="4"/>
      <c r="L416" s="4"/>
      <c r="M416" s="4"/>
    </row>
    <row r="417" spans="3:17" ht="12.75" customHeight="1">
      <c r="D417" t="s">
        <v>1106</v>
      </c>
      <c r="F417" s="4"/>
      <c r="G417" s="4"/>
      <c r="L417" s="4"/>
      <c r="M417" s="4"/>
    </row>
    <row r="418" spans="3:17" ht="12.75" customHeight="1">
      <c r="D418" t="s">
        <v>1107</v>
      </c>
      <c r="F418" s="4"/>
      <c r="G418" s="4"/>
      <c r="L418" s="4"/>
      <c r="M418" s="4"/>
    </row>
    <row r="419" spans="3:17" ht="12.75" customHeight="1">
      <c r="D419" t="s">
        <v>1108</v>
      </c>
      <c r="F419" s="4"/>
      <c r="G419" s="4"/>
      <c r="L419" s="4"/>
      <c r="M419" s="4"/>
      <c r="O419" s="12"/>
      <c r="P419" s="12"/>
    </row>
    <row r="420" spans="3:17" ht="12.75" customHeight="1">
      <c r="D420" t="s">
        <v>1109</v>
      </c>
      <c r="F420" s="4"/>
      <c r="G420" s="4"/>
      <c r="L420" s="4"/>
      <c r="M420" s="4"/>
    </row>
    <row r="421" spans="3:17" ht="12.75" customHeight="1">
      <c r="D421" t="s">
        <v>1110</v>
      </c>
      <c r="F421" s="4"/>
      <c r="G421" s="4"/>
      <c r="O421" s="12"/>
      <c r="P421" s="12"/>
      <c r="Q421" s="4"/>
    </row>
    <row r="422" spans="3:17" ht="12.75" customHeight="1">
      <c r="D422" t="s">
        <v>1111</v>
      </c>
      <c r="F422" s="4"/>
      <c r="G422" s="4"/>
      <c r="O422" s="4"/>
    </row>
    <row r="423" spans="3:17" ht="12.75" customHeight="1">
      <c r="D423" t="s">
        <v>1112</v>
      </c>
      <c r="F423" s="4"/>
      <c r="G423" s="4"/>
      <c r="N423" s="4"/>
      <c r="O423" s="4"/>
    </row>
    <row r="424" spans="3:17" ht="12.75" customHeight="1">
      <c r="D424" s="21" t="s">
        <v>1132</v>
      </c>
      <c r="F424" s="4"/>
      <c r="G424" s="4"/>
      <c r="N424" s="4"/>
    </row>
    <row r="425" spans="3:17" ht="12.75" customHeight="1">
      <c r="C425" s="4" t="s">
        <v>1134</v>
      </c>
      <c r="D425" s="4"/>
      <c r="F425" s="4"/>
      <c r="G425" s="4"/>
      <c r="L425" s="4"/>
      <c r="M425" s="4"/>
    </row>
    <row r="426" spans="3:17" ht="12.75" customHeight="1">
      <c r="D426" s="4" t="s">
        <v>1135</v>
      </c>
      <c r="F426" s="4"/>
      <c r="G426" s="4"/>
      <c r="I426" s="21"/>
      <c r="L426" s="4"/>
      <c r="M426" s="4"/>
    </row>
    <row r="427" spans="3:17" ht="12.75" customHeight="1">
      <c r="C427" s="4" t="s">
        <v>1116</v>
      </c>
      <c r="D427" s="4"/>
      <c r="F427" s="4"/>
      <c r="G427" s="4"/>
      <c r="L427" s="4"/>
      <c r="M427" s="4"/>
    </row>
    <row r="428" spans="3:17" ht="12.75" customHeight="1">
      <c r="C428" s="4" t="s">
        <v>1118</v>
      </c>
      <c r="D428" s="4"/>
      <c r="F428" s="4"/>
      <c r="G428" s="4"/>
      <c r="L428" s="4"/>
      <c r="M428" s="4"/>
    </row>
    <row r="429" spans="3:17" ht="12.75" customHeight="1">
      <c r="D429" s="4"/>
      <c r="F429" s="4"/>
      <c r="G429" s="4"/>
      <c r="L429" s="4"/>
      <c r="M429" s="4"/>
    </row>
    <row r="430" spans="3:17" ht="12.75" customHeight="1">
      <c r="C430" t="s">
        <v>1853</v>
      </c>
      <c r="D430" s="4"/>
      <c r="F430" s="4"/>
      <c r="G430" s="4"/>
      <c r="I430" s="4"/>
      <c r="L430" s="4"/>
      <c r="M430" s="4"/>
    </row>
    <row r="431" spans="3:17" ht="12.75" customHeight="1">
      <c r="C431" t="s">
        <v>1854</v>
      </c>
      <c r="D431" s="4"/>
      <c r="F431" s="4"/>
      <c r="G431" s="4"/>
      <c r="L431" s="4"/>
      <c r="M431" s="4"/>
    </row>
    <row r="432" spans="3:17" ht="12.75" customHeight="1">
      <c r="C432" t="s">
        <v>1855</v>
      </c>
      <c r="D432" s="4"/>
      <c r="F432" s="4"/>
      <c r="G432" s="4"/>
      <c r="L432" s="4"/>
      <c r="M432" s="4"/>
    </row>
    <row r="433" spans="3:16" ht="12.75" customHeight="1">
      <c r="C433" t="s">
        <v>1848</v>
      </c>
      <c r="D433" s="4"/>
      <c r="F433" s="4"/>
      <c r="G433" s="4"/>
      <c r="M433" s="4"/>
      <c r="N433" s="4"/>
    </row>
    <row r="434" spans="3:16" ht="12.75" customHeight="1">
      <c r="C434" t="s">
        <v>1849</v>
      </c>
      <c r="D434" s="4"/>
      <c r="F434" s="4"/>
      <c r="G434" s="4"/>
      <c r="I434" s="26"/>
      <c r="L434" s="4"/>
      <c r="M434" s="4"/>
    </row>
    <row r="435" spans="3:16" ht="12.75" customHeight="1">
      <c r="D435" s="4"/>
      <c r="F435" s="4"/>
      <c r="G435" s="4"/>
      <c r="I435" s="26"/>
      <c r="L435" s="4"/>
      <c r="M435" s="4"/>
    </row>
    <row r="436" spans="3:16" ht="12.75" customHeight="1">
      <c r="C436" s="9"/>
      <c r="D436" s="4"/>
      <c r="F436" s="4"/>
      <c r="G436" s="4"/>
      <c r="L436" s="4"/>
      <c r="M436" s="4"/>
    </row>
    <row r="437" spans="3:16" ht="12.75" customHeight="1">
      <c r="C437" s="9" t="s">
        <v>1895</v>
      </c>
      <c r="D437" s="4"/>
      <c r="F437" s="4"/>
      <c r="G437" s="4"/>
      <c r="L437" s="4"/>
      <c r="M437" s="4"/>
    </row>
    <row r="438" spans="3:16" ht="12.75" customHeight="1">
      <c r="L438" s="4"/>
      <c r="M438" s="4"/>
    </row>
    <row r="439" spans="3:16" ht="12.75" customHeight="1">
      <c r="C439" t="s">
        <v>1907</v>
      </c>
      <c r="L439" s="4"/>
      <c r="M439" s="4"/>
    </row>
    <row r="440" spans="3:16" ht="12.75" customHeight="1">
      <c r="C440" t="s">
        <v>1698</v>
      </c>
      <c r="L440" s="4"/>
      <c r="M440" s="4"/>
    </row>
    <row r="441" spans="3:16" ht="12.75" customHeight="1">
      <c r="C441" t="s">
        <v>1925</v>
      </c>
      <c r="L441" s="4"/>
      <c r="M441" s="4"/>
    </row>
    <row r="442" spans="3:16" ht="12.75" customHeight="1">
      <c r="C442" t="s">
        <v>1850</v>
      </c>
      <c r="L442" s="4"/>
      <c r="M442" s="4"/>
    </row>
    <row r="443" spans="3:16" ht="12.75" customHeight="1">
      <c r="C443" t="s">
        <v>1905</v>
      </c>
      <c r="L443" s="4"/>
      <c r="M443" s="4"/>
    </row>
    <row r="444" spans="3:16" ht="12.75" customHeight="1">
      <c r="C444" t="s">
        <v>1926</v>
      </c>
      <c r="H444" s="4"/>
      <c r="I444" s="4"/>
      <c r="J444" s="4"/>
      <c r="K444" s="4"/>
      <c r="L444" s="4"/>
      <c r="M444" s="4"/>
      <c r="N444" s="4"/>
      <c r="O444" s="4"/>
      <c r="P444" s="4"/>
    </row>
    <row r="445" spans="3:16" ht="12.75" customHeight="1">
      <c r="C445" s="4" t="s">
        <v>1959</v>
      </c>
      <c r="I445" s="4"/>
    </row>
    <row r="446" spans="3:16" ht="12.75" customHeight="1">
      <c r="C446" t="s">
        <v>1906</v>
      </c>
      <c r="I446" s="4"/>
    </row>
    <row r="480" spans="7:7" ht="12.75" customHeight="1">
      <c r="G480" t="s">
        <v>1705</v>
      </c>
    </row>
  </sheetData>
  <sheetProtection password="B16B" sheet="1" objects="1" scenarios="1"/>
  <mergeCells count="1">
    <mergeCell ref="A1:K1"/>
  </mergeCells>
  <phoneticPr fontId="9"/>
  <pageMargins left="0.23622047244094491" right="0.23622047244094491" top="0.74803149606299213" bottom="0.74803149606299213" header="0" footer="0"/>
  <pageSetup paperSize="9" firstPageNumber="0" orientation="portrait" horizontalDpi="300" verticalDpi="300" r:id="rId1"/>
  <headerFooter alignWithMargins="0"/>
  <rowBreaks count="2" manualBreakCount="2">
    <brk id="172" max="16383" man="1"/>
    <brk id="35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619"/>
  <sheetViews>
    <sheetView workbookViewId="0">
      <selection activeCell="E4" sqref="E4"/>
    </sheetView>
  </sheetViews>
  <sheetFormatPr defaultColWidth="12.85546875" defaultRowHeight="12.75" customHeight="1"/>
  <cols>
    <col min="1" max="1" width="4.28515625" customWidth="1"/>
    <col min="2" max="3" width="3.7109375" customWidth="1"/>
    <col min="4" max="8" width="12.85546875" customWidth="1"/>
    <col min="10" max="10" width="12.85546875" customWidth="1"/>
    <col min="11" max="11" width="8.7109375" customWidth="1"/>
    <col min="12" max="12" width="12.85546875" customWidth="1"/>
    <col min="14" max="25" width="12.85546875" customWidth="1"/>
    <col min="28" max="31" width="12.85546875" customWidth="1"/>
  </cols>
  <sheetData>
    <row r="1" spans="1:12" ht="12.75" customHeight="1">
      <c r="A1" s="89" t="s">
        <v>1727</v>
      </c>
      <c r="B1" s="90"/>
      <c r="C1" s="90"/>
      <c r="D1" s="90"/>
      <c r="E1" s="90"/>
      <c r="F1" s="90"/>
      <c r="G1" s="90"/>
      <c r="H1" s="90"/>
      <c r="I1" s="90"/>
      <c r="J1" s="90"/>
      <c r="K1" s="90"/>
    </row>
    <row r="2" spans="1:12" ht="12.75" customHeight="1">
      <c r="A2" s="66"/>
      <c r="B2" s="6"/>
      <c r="C2" s="6"/>
      <c r="D2" s="6"/>
      <c r="E2" s="6"/>
      <c r="F2" s="6"/>
      <c r="G2" s="6"/>
      <c r="H2" s="6"/>
      <c r="I2" s="6"/>
      <c r="J2" s="6"/>
      <c r="K2" s="6"/>
    </row>
    <row r="3" spans="1:12" ht="12.75" customHeight="1">
      <c r="L3" s="17"/>
    </row>
    <row r="4" spans="1:12" ht="12.75" customHeight="1">
      <c r="B4" s="37" t="s">
        <v>1718</v>
      </c>
      <c r="I4" t="s">
        <v>1937</v>
      </c>
    </row>
    <row r="5" spans="1:12" ht="12.75" customHeight="1">
      <c r="B5" s="37"/>
    </row>
    <row r="7" spans="1:12" ht="12.75" customHeight="1">
      <c r="C7" t="s">
        <v>1729</v>
      </c>
    </row>
    <row r="10" spans="1:12" ht="12.75" customHeight="1">
      <c r="C10" s="9" t="s">
        <v>1720</v>
      </c>
    </row>
    <row r="12" spans="1:12" ht="12.75" customHeight="1">
      <c r="C12" t="s">
        <v>1754</v>
      </c>
    </row>
    <row r="13" spans="1:12" ht="12.75" customHeight="1">
      <c r="C13" t="s">
        <v>1755</v>
      </c>
    </row>
    <row r="14" spans="1:12" ht="12.75" customHeight="1">
      <c r="D14" s="41" t="s">
        <v>1758</v>
      </c>
    </row>
    <row r="15" spans="1:12" ht="12.75" customHeight="1">
      <c r="D15" s="41" t="s">
        <v>1354</v>
      </c>
    </row>
    <row r="16" spans="1:12" ht="12.75" customHeight="1">
      <c r="C16" t="s">
        <v>1278</v>
      </c>
      <c r="D16" s="21"/>
    </row>
    <row r="17" spans="3:22" ht="12.75" customHeight="1">
      <c r="D17" s="4" t="s">
        <v>1516</v>
      </c>
      <c r="E17" s="21"/>
    </row>
    <row r="18" spans="3:22" ht="12.75" customHeight="1">
      <c r="C18" t="s">
        <v>1756</v>
      </c>
    </row>
    <row r="19" spans="3:22" ht="12.75" customHeight="1">
      <c r="C19" t="s">
        <v>1757</v>
      </c>
    </row>
    <row r="20" spans="3:22" ht="12.75" customHeight="1">
      <c r="D20" t="s">
        <v>16</v>
      </c>
      <c r="E20" t="s">
        <v>165</v>
      </c>
    </row>
    <row r="21" spans="3:22" ht="12.75" customHeight="1">
      <c r="D21" t="s">
        <v>17</v>
      </c>
      <c r="E21" t="s">
        <v>18</v>
      </c>
    </row>
    <row r="22" spans="3:22" ht="12.75" customHeight="1">
      <c r="D22" t="s">
        <v>19</v>
      </c>
      <c r="E22" t="s">
        <v>166</v>
      </c>
    </row>
    <row r="23" spans="3:22" ht="12.75" customHeight="1">
      <c r="D23" t="s">
        <v>20</v>
      </c>
      <c r="E23" t="s">
        <v>21</v>
      </c>
    </row>
    <row r="24" spans="3:22" ht="12.75" customHeight="1">
      <c r="D24" t="s">
        <v>22</v>
      </c>
      <c r="E24" t="s">
        <v>23</v>
      </c>
    </row>
    <row r="25" spans="3:22" ht="12.75" customHeight="1">
      <c r="C25" t="s">
        <v>1246</v>
      </c>
      <c r="P25" s="40"/>
    </row>
    <row r="26" spans="3:22" ht="12.75" customHeight="1">
      <c r="C26" s="14" t="s">
        <v>192</v>
      </c>
      <c r="P26" s="40"/>
    </row>
    <row r="27" spans="3:22" ht="12.75" customHeight="1">
      <c r="P27" s="40"/>
    </row>
    <row r="28" spans="3:22" ht="12.75" customHeight="1">
      <c r="C28" s="4" t="s">
        <v>1286</v>
      </c>
      <c r="P28" s="40"/>
    </row>
    <row r="29" spans="3:22" ht="12.75" customHeight="1">
      <c r="D29" s="41" t="s">
        <v>1355</v>
      </c>
      <c r="P29" s="40"/>
    </row>
    <row r="30" spans="3:22" ht="12.75" customHeight="1">
      <c r="C30" t="s">
        <v>1247</v>
      </c>
      <c r="P30" s="40"/>
    </row>
    <row r="31" spans="3:22" ht="12.75" customHeight="1">
      <c r="D31" s="41" t="s">
        <v>1519</v>
      </c>
      <c r="G31" s="4"/>
      <c r="I31" s="4"/>
      <c r="P31" s="40"/>
    </row>
    <row r="32" spans="3:22" ht="12.75" customHeight="1">
      <c r="D32" s="41" t="s">
        <v>1520</v>
      </c>
      <c r="L32" s="4"/>
      <c r="M32" s="4"/>
      <c r="N32" s="4"/>
      <c r="O32" s="4"/>
      <c r="P32" s="4"/>
      <c r="Q32" s="4"/>
      <c r="V32" s="4"/>
    </row>
    <row r="33" spans="3:22" ht="12.75" customHeight="1">
      <c r="C33" t="s">
        <v>1263</v>
      </c>
      <c r="D33" s="4"/>
      <c r="L33" s="4"/>
      <c r="M33" s="4"/>
      <c r="N33" s="4"/>
      <c r="O33" s="4"/>
      <c r="P33" s="4"/>
      <c r="Q33" s="4"/>
      <c r="V33" s="4"/>
    </row>
    <row r="34" spans="3:22" ht="12.75" customHeight="1">
      <c r="D34" s="4" t="s">
        <v>1248</v>
      </c>
      <c r="L34" s="4"/>
      <c r="M34" s="4"/>
      <c r="N34" s="4"/>
      <c r="O34" s="4"/>
      <c r="P34" s="4"/>
      <c r="Q34" s="4"/>
      <c r="V34" s="4"/>
    </row>
    <row r="35" spans="3:22" ht="12.75" customHeight="1">
      <c r="D35" s="21" t="s">
        <v>1273</v>
      </c>
      <c r="L35" s="4"/>
      <c r="M35" s="4"/>
      <c r="N35" s="4"/>
      <c r="O35" s="4"/>
      <c r="P35" s="4"/>
      <c r="Q35" s="4"/>
      <c r="V35" s="4"/>
    </row>
    <row r="36" spans="3:22" ht="12.75" customHeight="1">
      <c r="D36" s="21" t="s">
        <v>1513</v>
      </c>
      <c r="L36" s="4"/>
      <c r="M36" s="4"/>
      <c r="N36" s="4"/>
      <c r="O36" s="4"/>
      <c r="P36" s="4"/>
      <c r="Q36" s="4"/>
    </row>
    <row r="37" spans="3:22" ht="12.75" customHeight="1">
      <c r="D37" s="21" t="s">
        <v>1514</v>
      </c>
      <c r="L37" s="4"/>
      <c r="M37" s="4"/>
      <c r="N37" s="4"/>
      <c r="O37" s="4"/>
      <c r="P37" s="4"/>
      <c r="Q37" s="4"/>
    </row>
    <row r="38" spans="3:22" ht="12.75" customHeight="1">
      <c r="C38" t="s">
        <v>1249</v>
      </c>
      <c r="D38" s="25"/>
      <c r="L38" s="4"/>
      <c r="M38" s="4"/>
      <c r="N38" s="4"/>
      <c r="O38" s="4"/>
      <c r="P38" s="4"/>
      <c r="Q38" s="4"/>
      <c r="V38" s="4"/>
    </row>
    <row r="39" spans="3:22" ht="12.75" customHeight="1">
      <c r="D39" s="4" t="s">
        <v>1140</v>
      </c>
      <c r="L39" s="4"/>
      <c r="M39" s="4"/>
      <c r="N39" s="4"/>
      <c r="O39" s="4"/>
      <c r="P39" s="4"/>
      <c r="Q39" s="4"/>
      <c r="R39" s="4"/>
      <c r="S39" s="4"/>
      <c r="T39" s="4"/>
      <c r="U39" s="4"/>
    </row>
    <row r="40" spans="3:22" ht="12.75" customHeight="1">
      <c r="D40" s="4" t="s">
        <v>1141</v>
      </c>
      <c r="L40" s="4"/>
      <c r="M40" s="4"/>
      <c r="N40" s="4"/>
      <c r="O40" s="4"/>
      <c r="P40" s="4"/>
      <c r="Q40" s="4"/>
      <c r="R40" s="4"/>
      <c r="S40" s="4"/>
      <c r="T40" s="4"/>
      <c r="U40" s="4"/>
    </row>
    <row r="41" spans="3:22" ht="12.75" customHeight="1">
      <c r="C41" t="s">
        <v>1250</v>
      </c>
      <c r="D41" s="25"/>
      <c r="L41" s="4"/>
      <c r="M41" s="4"/>
      <c r="N41" s="4"/>
      <c r="O41" s="4"/>
      <c r="P41" s="4"/>
      <c r="Q41" s="4"/>
      <c r="R41" s="4"/>
      <c r="S41" s="4"/>
      <c r="T41" s="4"/>
      <c r="U41" s="4"/>
    </row>
    <row r="42" spans="3:22" ht="12.75" customHeight="1">
      <c r="D42" s="4" t="s">
        <v>1142</v>
      </c>
      <c r="L42" s="4"/>
      <c r="M42" s="4"/>
      <c r="N42" s="4"/>
      <c r="O42" s="4"/>
      <c r="P42" s="4"/>
      <c r="Q42" s="4"/>
      <c r="R42" s="4"/>
      <c r="S42" s="4"/>
      <c r="T42" s="4"/>
      <c r="U42" s="4"/>
    </row>
    <row r="43" spans="3:22" ht="12.75" customHeight="1">
      <c r="D43" s="4" t="s">
        <v>1143</v>
      </c>
      <c r="L43" s="4"/>
      <c r="M43" s="4"/>
      <c r="N43" s="4"/>
      <c r="O43" s="4"/>
      <c r="P43" s="4"/>
      <c r="Q43" s="4"/>
      <c r="R43" s="4"/>
      <c r="S43" s="4"/>
      <c r="T43" s="4"/>
      <c r="U43" s="4"/>
    </row>
    <row r="44" spans="3:22" ht="12.75" customHeight="1">
      <c r="D44" s="4" t="s">
        <v>1144</v>
      </c>
      <c r="L44" s="4"/>
      <c r="M44" s="4"/>
      <c r="N44" s="4"/>
      <c r="O44" s="4"/>
      <c r="P44" s="4"/>
      <c r="Q44" s="4"/>
      <c r="R44" s="4"/>
      <c r="S44" s="4"/>
      <c r="T44" s="4"/>
      <c r="U44" s="4"/>
    </row>
    <row r="45" spans="3:22" ht="12.75" customHeight="1">
      <c r="D45" s="4" t="s">
        <v>1151</v>
      </c>
      <c r="L45" s="4"/>
      <c r="M45" s="4"/>
      <c r="N45" s="4"/>
      <c r="O45" s="4"/>
      <c r="P45" s="4"/>
      <c r="Q45" s="4"/>
      <c r="R45" s="4"/>
      <c r="S45" s="4"/>
      <c r="T45" s="4"/>
      <c r="U45" s="4"/>
    </row>
    <row r="46" spans="3:22" ht="12.75" customHeight="1">
      <c r="C46" t="s">
        <v>436</v>
      </c>
      <c r="D46" s="4"/>
      <c r="L46" s="4"/>
      <c r="M46" s="4"/>
      <c r="N46" s="4"/>
      <c r="O46" s="4"/>
      <c r="P46" s="4"/>
      <c r="Q46" s="4"/>
      <c r="R46" s="4"/>
      <c r="S46" s="4"/>
      <c r="T46" s="4"/>
      <c r="U46" s="4"/>
    </row>
    <row r="47" spans="3:22" ht="12.75" customHeight="1">
      <c r="D47" s="4" t="s">
        <v>1145</v>
      </c>
      <c r="L47" s="4"/>
      <c r="M47" s="4"/>
      <c r="N47" s="4"/>
      <c r="O47" s="4"/>
      <c r="P47" s="4"/>
      <c r="Q47" s="4"/>
      <c r="R47" s="4"/>
      <c r="S47" s="4"/>
      <c r="T47" s="4"/>
      <c r="U47" s="4"/>
    </row>
    <row r="48" spans="3:22" ht="12.75" customHeight="1">
      <c r="C48" t="s">
        <v>1251</v>
      </c>
      <c r="D48" s="4"/>
      <c r="L48" s="4"/>
      <c r="M48" s="4"/>
      <c r="N48" s="4"/>
      <c r="O48" s="4"/>
      <c r="P48" s="4"/>
      <c r="Q48" s="4"/>
      <c r="R48" s="4"/>
      <c r="S48" s="4"/>
      <c r="T48" s="4"/>
      <c r="U48" s="4"/>
    </row>
    <row r="49" spans="3:21" ht="12.75" customHeight="1">
      <c r="D49" s="4" t="s">
        <v>1146</v>
      </c>
      <c r="L49" s="4"/>
      <c r="M49" s="4"/>
      <c r="N49" s="4"/>
      <c r="O49" s="4"/>
      <c r="P49" s="4"/>
      <c r="Q49" s="4"/>
      <c r="R49" s="4"/>
      <c r="S49" s="4"/>
      <c r="T49" s="4"/>
      <c r="U49" s="4"/>
    </row>
    <row r="50" spans="3:21" ht="12.75" customHeight="1">
      <c r="D50" s="4" t="s">
        <v>1147</v>
      </c>
      <c r="L50" s="4"/>
      <c r="M50" s="4"/>
      <c r="N50" s="4"/>
      <c r="O50" s="4"/>
      <c r="P50" s="4"/>
      <c r="Q50" s="4"/>
      <c r="R50" s="4"/>
      <c r="S50" s="4"/>
      <c r="T50" s="4"/>
      <c r="U50" s="4"/>
    </row>
    <row r="51" spans="3:21" ht="12.75" customHeight="1">
      <c r="D51" s="4" t="s">
        <v>1148</v>
      </c>
      <c r="L51" s="4"/>
      <c r="M51" s="4"/>
      <c r="N51" s="4"/>
      <c r="O51" s="4"/>
      <c r="P51" s="4"/>
      <c r="Q51" s="4"/>
      <c r="R51" s="4"/>
      <c r="S51" s="4"/>
      <c r="T51" s="4"/>
      <c r="U51" s="4"/>
    </row>
    <row r="52" spans="3:21" ht="12.75" customHeight="1">
      <c r="D52" s="4" t="s">
        <v>1153</v>
      </c>
      <c r="L52" s="4"/>
      <c r="M52" s="4"/>
      <c r="N52" s="4"/>
      <c r="O52" s="4"/>
      <c r="P52" s="4"/>
      <c r="Q52" s="4"/>
      <c r="R52" s="4"/>
      <c r="S52" s="4"/>
      <c r="T52" s="4"/>
      <c r="U52" s="4"/>
    </row>
    <row r="53" spans="3:21" ht="12.75" customHeight="1">
      <c r="C53" s="4" t="s">
        <v>1252</v>
      </c>
      <c r="D53" s="4"/>
      <c r="L53" s="4"/>
      <c r="M53" s="4"/>
      <c r="N53" s="4"/>
      <c r="O53" s="4"/>
      <c r="P53" s="4"/>
      <c r="Q53" s="4"/>
      <c r="R53" s="4"/>
      <c r="S53" s="4"/>
      <c r="T53" s="4"/>
      <c r="U53" s="4"/>
    </row>
    <row r="54" spans="3:21" ht="12.75" customHeight="1">
      <c r="D54" s="4" t="s">
        <v>1253</v>
      </c>
      <c r="L54" s="4"/>
      <c r="M54" s="4"/>
      <c r="N54" s="4"/>
      <c r="O54" s="4"/>
      <c r="P54" s="4"/>
      <c r="Q54" s="4"/>
      <c r="R54" s="4"/>
      <c r="S54" s="4"/>
      <c r="T54" s="4"/>
      <c r="U54" s="4"/>
    </row>
    <row r="55" spans="3:21" ht="12.75" customHeight="1">
      <c r="D55" s="4" t="s">
        <v>1149</v>
      </c>
      <c r="L55" s="4"/>
      <c r="M55" s="4"/>
      <c r="N55" s="4"/>
      <c r="O55" s="4"/>
      <c r="P55" s="4"/>
      <c r="Q55" s="4"/>
      <c r="R55" s="4"/>
      <c r="S55" s="4"/>
      <c r="T55" s="4"/>
      <c r="U55" s="4"/>
    </row>
    <row r="56" spans="3:21" ht="12.75" customHeight="1">
      <c r="D56" s="4" t="s">
        <v>1150</v>
      </c>
      <c r="L56" s="4"/>
      <c r="M56" s="4"/>
      <c r="N56" s="4"/>
      <c r="O56" s="4"/>
      <c r="P56" s="4"/>
      <c r="Q56" s="4"/>
      <c r="R56" s="4"/>
      <c r="S56" s="4"/>
      <c r="T56" s="4"/>
      <c r="U56" s="4"/>
    </row>
    <row r="57" spans="3:21" ht="12.75" customHeight="1">
      <c r="D57" s="4" t="s">
        <v>1274</v>
      </c>
      <c r="L57" s="4"/>
      <c r="M57" s="4"/>
      <c r="N57" s="4"/>
      <c r="O57" s="4"/>
      <c r="P57" s="4"/>
      <c r="Q57" s="4"/>
      <c r="R57" s="4"/>
      <c r="S57" s="4"/>
      <c r="T57" s="4"/>
      <c r="U57" s="4"/>
    </row>
    <row r="58" spans="3:21" ht="12.75" customHeight="1">
      <c r="D58" s="4" t="s">
        <v>1275</v>
      </c>
      <c r="L58" s="4"/>
      <c r="M58" s="4"/>
      <c r="N58" s="4"/>
      <c r="O58" s="4"/>
      <c r="P58" s="4"/>
      <c r="Q58" s="4"/>
      <c r="R58" s="4"/>
      <c r="S58" s="4"/>
      <c r="T58" s="4"/>
      <c r="U58" s="4"/>
    </row>
    <row r="59" spans="3:21" ht="12.75" customHeight="1">
      <c r="C59" t="s">
        <v>1521</v>
      </c>
      <c r="D59" s="4"/>
      <c r="L59" s="4"/>
      <c r="M59" s="4"/>
      <c r="N59" s="4"/>
      <c r="O59" s="4"/>
      <c r="P59" s="4"/>
      <c r="Q59" s="4"/>
      <c r="R59" s="4"/>
      <c r="S59" s="4"/>
      <c r="T59" s="4"/>
      <c r="U59" s="4"/>
    </row>
    <row r="60" spans="3:21" ht="12.75" customHeight="1">
      <c r="D60" s="4" t="s">
        <v>1152</v>
      </c>
      <c r="L60" s="4"/>
      <c r="M60" s="4"/>
      <c r="N60" s="4"/>
      <c r="O60" s="4"/>
      <c r="P60" s="4"/>
      <c r="Q60" s="4"/>
      <c r="R60" s="4"/>
      <c r="S60" s="4"/>
      <c r="T60" s="4"/>
      <c r="U60" s="4"/>
    </row>
    <row r="61" spans="3:21" ht="12.75" customHeight="1">
      <c r="D61" s="4" t="s">
        <v>1154</v>
      </c>
      <c r="L61" s="4"/>
      <c r="M61" s="4"/>
      <c r="N61" s="4"/>
      <c r="O61" s="4"/>
      <c r="P61" s="4"/>
      <c r="Q61" s="4"/>
      <c r="R61" s="4"/>
      <c r="S61" s="4"/>
      <c r="T61" s="4"/>
      <c r="U61" s="4"/>
    </row>
    <row r="62" spans="3:21" ht="12.75" customHeight="1">
      <c r="D62" s="4" t="s">
        <v>1155</v>
      </c>
      <c r="L62" s="4"/>
      <c r="M62" s="4"/>
      <c r="N62" s="4"/>
      <c r="O62" s="4"/>
      <c r="P62" s="4"/>
      <c r="Q62" s="4"/>
      <c r="R62" s="4"/>
      <c r="S62" s="4"/>
      <c r="T62" s="4"/>
      <c r="U62" s="4"/>
    </row>
    <row r="63" spans="3:21" ht="12.75" customHeight="1">
      <c r="D63" s="4" t="s">
        <v>1156</v>
      </c>
      <c r="L63" s="4"/>
      <c r="M63" s="4"/>
      <c r="N63" s="4"/>
      <c r="O63" s="4"/>
      <c r="P63" s="4"/>
      <c r="Q63" s="4"/>
      <c r="R63" s="4"/>
      <c r="S63" s="4"/>
      <c r="T63" s="4"/>
      <c r="U63" s="4"/>
    </row>
    <row r="64" spans="3:21" ht="12.75" customHeight="1">
      <c r="D64" s="4" t="s">
        <v>1157</v>
      </c>
      <c r="L64" s="4"/>
      <c r="M64" s="4"/>
      <c r="N64" s="4"/>
      <c r="O64" s="4"/>
      <c r="P64" s="4"/>
      <c r="Q64" s="4"/>
      <c r="R64" s="4"/>
      <c r="S64" s="4"/>
      <c r="T64" s="4"/>
      <c r="U64" s="4"/>
    </row>
    <row r="65" spans="3:21" ht="12.75" customHeight="1">
      <c r="D65" s="21" t="s">
        <v>1285</v>
      </c>
      <c r="L65" s="4"/>
      <c r="M65" s="4"/>
      <c r="N65" s="4"/>
      <c r="O65" s="4"/>
      <c r="P65" s="4"/>
      <c r="Q65" s="4"/>
      <c r="R65" s="4"/>
      <c r="S65" s="4"/>
      <c r="T65" s="4"/>
      <c r="U65" s="4"/>
    </row>
    <row r="66" spans="3:21" ht="12.75" customHeight="1">
      <c r="C66" t="s">
        <v>436</v>
      </c>
      <c r="D66" s="4"/>
      <c r="L66" s="4"/>
      <c r="M66" s="4"/>
      <c r="N66" s="4"/>
      <c r="O66" s="4"/>
      <c r="P66" s="4"/>
      <c r="Q66" s="4"/>
      <c r="R66" s="4"/>
      <c r="S66" s="4"/>
      <c r="T66" s="4"/>
      <c r="U66" s="4"/>
    </row>
    <row r="67" spans="3:21" ht="12.75" customHeight="1">
      <c r="D67" s="21" t="s">
        <v>1158</v>
      </c>
      <c r="L67" s="4"/>
      <c r="M67" s="4"/>
      <c r="N67" s="4"/>
      <c r="O67" s="4"/>
      <c r="P67" s="4"/>
      <c r="Q67" s="4"/>
      <c r="R67" s="4"/>
      <c r="S67" s="4"/>
      <c r="T67" s="4"/>
      <c r="U67" s="4"/>
    </row>
    <row r="68" spans="3:21" ht="12.75" customHeight="1">
      <c r="D68" s="3"/>
      <c r="L68" s="4"/>
      <c r="M68" s="4"/>
      <c r="N68" s="4"/>
      <c r="O68" s="4"/>
      <c r="P68" s="4"/>
      <c r="Q68" s="4"/>
      <c r="R68" s="4"/>
      <c r="S68" s="4"/>
      <c r="T68" s="4"/>
      <c r="U68" s="4"/>
    </row>
    <row r="69" spans="3:21" ht="12.75" customHeight="1">
      <c r="C69" s="4" t="s">
        <v>1264</v>
      </c>
      <c r="D69" s="3"/>
      <c r="L69" s="4"/>
      <c r="M69" s="21"/>
      <c r="N69" s="4"/>
      <c r="O69" s="4"/>
      <c r="P69" s="4"/>
      <c r="Q69" s="4"/>
      <c r="R69" s="4"/>
      <c r="S69" s="4"/>
      <c r="T69" s="4"/>
      <c r="U69" s="4"/>
    </row>
    <row r="70" spans="3:21" ht="12.75" customHeight="1">
      <c r="C70" s="4"/>
      <c r="D70" t="s">
        <v>1266</v>
      </c>
      <c r="L70" s="4"/>
      <c r="M70" s="21"/>
      <c r="N70" s="4"/>
      <c r="O70" s="4"/>
      <c r="P70" s="4"/>
      <c r="Q70" s="4"/>
      <c r="R70" s="4"/>
      <c r="S70" s="4"/>
      <c r="T70" s="4"/>
      <c r="U70" s="4"/>
    </row>
    <row r="71" spans="3:21" ht="12.75" customHeight="1">
      <c r="C71" s="4" t="s">
        <v>1265</v>
      </c>
      <c r="D71" s="3"/>
      <c r="L71" s="4"/>
      <c r="M71" s="21"/>
      <c r="N71" s="4"/>
      <c r="O71" s="4"/>
      <c r="P71" s="4"/>
      <c r="Q71" s="4"/>
      <c r="R71" s="4"/>
      <c r="S71" s="4"/>
      <c r="T71" s="4"/>
      <c r="U71" s="4"/>
    </row>
    <row r="72" spans="3:21" ht="12.75" customHeight="1">
      <c r="D72" t="s">
        <v>1267</v>
      </c>
      <c r="L72" s="4"/>
      <c r="M72" s="21"/>
      <c r="N72" s="4"/>
      <c r="O72" s="4"/>
      <c r="P72" s="4"/>
      <c r="Q72" s="4"/>
      <c r="R72" s="4"/>
      <c r="S72" s="4"/>
      <c r="T72" s="4"/>
      <c r="U72" s="4"/>
    </row>
    <row r="73" spans="3:21" ht="12.75" customHeight="1">
      <c r="D73" s="4" t="s">
        <v>1276</v>
      </c>
      <c r="L73" s="4"/>
      <c r="M73" s="21"/>
      <c r="N73" s="4"/>
      <c r="O73" s="4"/>
      <c r="P73" s="4"/>
      <c r="Q73" s="4"/>
      <c r="R73" s="4"/>
      <c r="S73" s="4"/>
      <c r="T73" s="4"/>
      <c r="U73" s="4"/>
    </row>
    <row r="74" spans="3:21" ht="12.75" customHeight="1">
      <c r="D74" s="4" t="s">
        <v>1605</v>
      </c>
      <c r="L74" s="4"/>
      <c r="M74" s="21"/>
      <c r="N74" s="4"/>
      <c r="O74" s="4"/>
      <c r="P74" s="4"/>
      <c r="Q74" s="4"/>
      <c r="R74" s="4"/>
      <c r="S74" s="4"/>
      <c r="T74" s="4"/>
      <c r="U74" s="4"/>
    </row>
    <row r="75" spans="3:21" ht="12.75" customHeight="1">
      <c r="D75" s="41" t="s">
        <v>1640</v>
      </c>
      <c r="L75" s="4"/>
      <c r="M75" s="21"/>
      <c r="N75" s="4"/>
      <c r="O75" s="4"/>
      <c r="P75" s="4"/>
      <c r="Q75" s="4"/>
      <c r="R75" s="4"/>
      <c r="S75" s="4"/>
      <c r="T75" s="4"/>
      <c r="U75" s="4"/>
    </row>
    <row r="76" spans="3:21" ht="12.75" customHeight="1">
      <c r="C76" t="s">
        <v>1606</v>
      </c>
      <c r="D76" s="21"/>
      <c r="L76" s="4"/>
      <c r="M76" s="21"/>
      <c r="N76" s="4"/>
      <c r="O76" s="4"/>
      <c r="P76" s="4"/>
      <c r="Q76" s="4"/>
      <c r="R76" s="4"/>
      <c r="S76" s="4"/>
      <c r="T76" s="4"/>
      <c r="U76" s="4"/>
    </row>
    <row r="77" spans="3:21" ht="12.75" customHeight="1">
      <c r="D77" s="21" t="s">
        <v>1641</v>
      </c>
      <c r="L77" s="4"/>
      <c r="M77" s="21"/>
      <c r="N77" s="4"/>
      <c r="O77" s="4"/>
      <c r="P77" s="4"/>
      <c r="Q77" s="4"/>
      <c r="R77" s="4"/>
      <c r="S77" s="4"/>
      <c r="T77" s="4"/>
      <c r="U77" s="4"/>
    </row>
    <row r="78" spans="3:21" ht="12.75" customHeight="1">
      <c r="C78" t="s">
        <v>1268</v>
      </c>
      <c r="D78" s="3"/>
      <c r="L78" s="4"/>
      <c r="M78" s="21"/>
      <c r="N78" s="4"/>
      <c r="O78" s="4"/>
      <c r="P78" s="4"/>
      <c r="Q78" s="4"/>
      <c r="R78" s="4"/>
      <c r="S78" s="4"/>
      <c r="T78" s="4"/>
      <c r="U78" s="4"/>
    </row>
    <row r="79" spans="3:21" ht="12.75" customHeight="1">
      <c r="D79" s="4" t="s">
        <v>1277</v>
      </c>
      <c r="M79" s="21"/>
      <c r="N79" s="4"/>
      <c r="O79" s="4"/>
      <c r="P79" s="4"/>
      <c r="Q79" s="4"/>
      <c r="R79" s="4"/>
      <c r="S79" s="4"/>
      <c r="T79" s="4"/>
      <c r="U79" s="4"/>
    </row>
    <row r="80" spans="3:21" ht="12.75" customHeight="1">
      <c r="D80" s="21" t="s">
        <v>1642</v>
      </c>
      <c r="M80" s="21"/>
      <c r="N80" s="4"/>
      <c r="O80" s="4"/>
      <c r="P80" s="4"/>
      <c r="Q80" s="4"/>
      <c r="R80" s="4"/>
      <c r="S80" s="4"/>
      <c r="T80" s="4"/>
      <c r="U80" s="4"/>
    </row>
    <row r="81" spans="2:21" ht="12.75" customHeight="1">
      <c r="D81" s="21"/>
      <c r="M81" s="21"/>
      <c r="N81" s="4"/>
      <c r="O81" s="4"/>
      <c r="P81" s="4"/>
      <c r="Q81" s="4"/>
      <c r="R81" s="4"/>
      <c r="S81" s="4"/>
      <c r="T81" s="4"/>
      <c r="U81" s="4"/>
    </row>
    <row r="82" spans="2:21" ht="12.75" customHeight="1">
      <c r="D82" s="3"/>
      <c r="L82" s="4"/>
      <c r="M82" s="4"/>
      <c r="N82" s="4"/>
      <c r="O82" s="4"/>
      <c r="P82" s="4"/>
      <c r="Q82" s="4"/>
      <c r="R82" s="4"/>
      <c r="S82" s="4"/>
      <c r="T82" s="4"/>
      <c r="U82" s="4"/>
    </row>
    <row r="83" spans="2:21" ht="12.75" customHeight="1">
      <c r="B83" s="4"/>
      <c r="C83" s="9" t="s">
        <v>1719</v>
      </c>
      <c r="H83" s="4"/>
      <c r="I83" s="4"/>
      <c r="J83" s="4"/>
      <c r="K83" s="4"/>
      <c r="L83" s="9"/>
      <c r="Q83" s="4"/>
      <c r="R83" s="4"/>
      <c r="S83" s="4"/>
      <c r="T83" s="4"/>
      <c r="U83" s="4"/>
    </row>
    <row r="84" spans="2:21" ht="12.75" customHeight="1">
      <c r="B84" s="4"/>
      <c r="C84" s="9"/>
      <c r="H84" s="4"/>
      <c r="I84" s="4"/>
      <c r="J84" s="4"/>
      <c r="K84" s="4"/>
      <c r="L84" s="9"/>
      <c r="Q84" s="4"/>
      <c r="R84" s="4"/>
      <c r="S84" s="4"/>
      <c r="T84" s="4"/>
      <c r="U84" s="4"/>
    </row>
    <row r="85" spans="2:21" ht="12.75" customHeight="1">
      <c r="B85" s="4"/>
      <c r="C85" t="s">
        <v>1254</v>
      </c>
      <c r="H85" s="4"/>
      <c r="I85" s="4"/>
      <c r="J85" s="4"/>
      <c r="K85" s="4"/>
      <c r="L85" s="9"/>
      <c r="Q85" s="4"/>
      <c r="R85" s="4"/>
      <c r="S85" s="4"/>
      <c r="T85" s="4"/>
      <c r="U85" s="4"/>
    </row>
    <row r="86" spans="2:21" ht="12.75" customHeight="1">
      <c r="B86" s="4"/>
      <c r="C86" t="s">
        <v>1255</v>
      </c>
      <c r="H86" s="4"/>
      <c r="I86" s="4"/>
      <c r="J86" s="4"/>
      <c r="K86" s="4"/>
      <c r="L86" s="9"/>
      <c r="Q86" s="4"/>
      <c r="R86" s="4"/>
      <c r="S86" s="4"/>
      <c r="T86" s="4"/>
      <c r="U86" s="4"/>
    </row>
    <row r="87" spans="2:21" ht="12.75" customHeight="1">
      <c r="B87" s="4"/>
      <c r="C87" t="s">
        <v>1256</v>
      </c>
      <c r="H87" s="4"/>
      <c r="I87" s="4"/>
      <c r="J87" s="4"/>
      <c r="K87" s="4"/>
      <c r="R87" s="4"/>
      <c r="S87" s="4"/>
      <c r="T87" s="4"/>
      <c r="U87" s="4"/>
    </row>
    <row r="88" spans="2:21" ht="12.75" customHeight="1">
      <c r="B88" s="4"/>
      <c r="D88" t="s">
        <v>1138</v>
      </c>
      <c r="H88" s="4"/>
      <c r="I88" s="4"/>
      <c r="J88" s="4"/>
      <c r="K88" s="4"/>
      <c r="R88" s="4"/>
      <c r="S88" s="4"/>
      <c r="T88" s="4"/>
      <c r="U88" s="4"/>
    </row>
    <row r="89" spans="2:21" ht="12.75" customHeight="1">
      <c r="B89" s="4"/>
      <c r="D89" t="s">
        <v>1139</v>
      </c>
      <c r="H89" s="4"/>
      <c r="I89" s="4"/>
      <c r="J89" s="4"/>
      <c r="K89" s="4"/>
      <c r="R89" s="4"/>
      <c r="S89" s="4"/>
      <c r="T89" s="4"/>
      <c r="U89" s="4"/>
    </row>
    <row r="90" spans="2:21" ht="12.75" customHeight="1">
      <c r="B90" s="4"/>
      <c r="D90" s="21" t="s">
        <v>1272</v>
      </c>
      <c r="H90" s="4"/>
      <c r="I90" s="4"/>
      <c r="J90" s="4"/>
      <c r="K90" s="4"/>
      <c r="R90" s="4"/>
      <c r="S90" s="4"/>
      <c r="T90" s="4"/>
      <c r="U90" s="4"/>
    </row>
    <row r="91" spans="2:21" ht="12.75" customHeight="1">
      <c r="B91" s="4"/>
      <c r="C91" t="s">
        <v>1259</v>
      </c>
      <c r="D91" s="21"/>
      <c r="H91" s="4"/>
      <c r="I91" s="4"/>
      <c r="J91" s="4"/>
      <c r="K91" s="4"/>
      <c r="R91" s="4"/>
      <c r="S91" s="4"/>
      <c r="T91" s="4"/>
      <c r="U91" s="4"/>
    </row>
    <row r="92" spans="2:21" ht="12.75" customHeight="1">
      <c r="B92" s="4"/>
      <c r="D92" s="41" t="s">
        <v>1257</v>
      </c>
      <c r="H92" s="4"/>
      <c r="I92" s="4"/>
      <c r="J92" s="4"/>
      <c r="K92" s="4"/>
      <c r="R92" s="4"/>
      <c r="S92" s="4"/>
      <c r="T92" s="4"/>
      <c r="U92" s="4"/>
    </row>
    <row r="93" spans="2:21" ht="12.75" customHeight="1">
      <c r="B93" s="4"/>
      <c r="D93" s="41" t="s">
        <v>1258</v>
      </c>
      <c r="H93" s="4"/>
      <c r="I93" s="4"/>
      <c r="J93" s="4"/>
      <c r="K93" s="4"/>
      <c r="R93" s="4"/>
      <c r="S93" s="4"/>
      <c r="T93" s="4"/>
      <c r="U93" s="4"/>
    </row>
    <row r="94" spans="2:21" ht="12.75" customHeight="1">
      <c r="B94" s="4"/>
      <c r="D94" s="41" t="s">
        <v>1525</v>
      </c>
      <c r="H94" s="4"/>
      <c r="I94" s="4"/>
      <c r="J94" s="4"/>
      <c r="K94" s="4"/>
      <c r="R94" s="4"/>
      <c r="S94" s="4"/>
      <c r="T94" s="4"/>
      <c r="U94" s="4"/>
    </row>
    <row r="95" spans="2:21" ht="12.75" customHeight="1">
      <c r="B95" s="4"/>
      <c r="C95" t="s">
        <v>1260</v>
      </c>
      <c r="H95" s="4"/>
      <c r="I95" s="4"/>
      <c r="J95" s="4"/>
      <c r="K95" s="4"/>
      <c r="L95" s="4"/>
      <c r="M95" s="4"/>
      <c r="R95" s="4"/>
      <c r="S95" s="4"/>
      <c r="T95" s="4"/>
      <c r="U95" s="4"/>
    </row>
    <row r="96" spans="2:21" ht="12.75" customHeight="1">
      <c r="B96" s="4"/>
      <c r="D96" s="4" t="s">
        <v>1168</v>
      </c>
      <c r="H96" s="4"/>
      <c r="I96" s="4"/>
      <c r="J96" s="4"/>
      <c r="K96" s="4"/>
      <c r="L96" s="4"/>
      <c r="M96" s="4"/>
      <c r="R96" s="4"/>
      <c r="S96" s="4"/>
      <c r="T96" s="4"/>
      <c r="U96" s="4"/>
    </row>
    <row r="97" spans="2:23" ht="12.75" customHeight="1">
      <c r="B97" s="4"/>
      <c r="D97" s="4" t="s">
        <v>1159</v>
      </c>
      <c r="G97" s="4"/>
      <c r="H97" s="4"/>
      <c r="J97" s="4"/>
      <c r="K97" s="4"/>
      <c r="L97" s="4"/>
      <c r="M97" s="4"/>
      <c r="R97" s="4"/>
      <c r="S97" s="4"/>
      <c r="T97" s="4"/>
      <c r="U97" s="4"/>
      <c r="W97" s="4"/>
    </row>
    <row r="98" spans="2:23" ht="12.75" customHeight="1">
      <c r="B98" s="4"/>
      <c r="D98" s="4" t="s">
        <v>1160</v>
      </c>
      <c r="G98" s="4"/>
      <c r="H98" s="4"/>
      <c r="I98" s="4"/>
      <c r="J98" s="4"/>
      <c r="K98" s="4"/>
      <c r="L98" s="4"/>
      <c r="M98" s="4"/>
      <c r="N98" s="4"/>
      <c r="O98" s="4"/>
      <c r="P98" s="4"/>
      <c r="Q98" s="4"/>
      <c r="R98" s="4"/>
      <c r="S98" s="4"/>
      <c r="T98" s="4"/>
      <c r="U98" s="4"/>
    </row>
    <row r="99" spans="2:23" ht="12.75" customHeight="1">
      <c r="B99" s="4"/>
      <c r="D99" s="4" t="s">
        <v>1299</v>
      </c>
      <c r="H99" s="4"/>
      <c r="I99" s="4"/>
      <c r="J99" s="4"/>
      <c r="K99" s="4"/>
      <c r="L99" s="4"/>
      <c r="M99" s="4"/>
      <c r="N99" s="4"/>
      <c r="O99" s="4"/>
      <c r="P99" s="4"/>
      <c r="Q99" s="4"/>
      <c r="R99" s="4"/>
      <c r="S99" s="4"/>
      <c r="T99" s="4"/>
      <c r="U99" s="4"/>
    </row>
    <row r="100" spans="2:23" ht="12.75" customHeight="1">
      <c r="B100" s="4"/>
      <c r="D100" s="4" t="s">
        <v>1279</v>
      </c>
      <c r="H100" s="4"/>
      <c r="I100" s="4"/>
      <c r="J100" s="4"/>
      <c r="K100" s="4"/>
      <c r="L100" s="4"/>
      <c r="M100" s="4"/>
      <c r="N100" s="4"/>
      <c r="O100" s="4"/>
      <c r="P100" s="4"/>
      <c r="Q100" s="4"/>
      <c r="R100" s="4"/>
      <c r="S100" s="4"/>
      <c r="T100" s="4"/>
      <c r="U100" s="4"/>
    </row>
    <row r="101" spans="2:23" ht="12.75" customHeight="1">
      <c r="B101" s="4"/>
      <c r="D101" s="4" t="s">
        <v>1300</v>
      </c>
      <c r="H101" s="4"/>
      <c r="I101" s="4"/>
      <c r="J101" s="4"/>
      <c r="K101" s="4"/>
      <c r="L101" s="4"/>
      <c r="M101" s="4"/>
      <c r="N101" s="4"/>
      <c r="O101" s="4"/>
      <c r="P101" s="4"/>
      <c r="Q101" s="4"/>
      <c r="R101" s="4"/>
      <c r="S101" s="4"/>
      <c r="T101" s="4"/>
      <c r="U101" s="4"/>
    </row>
    <row r="102" spans="2:23" ht="12.75" customHeight="1">
      <c r="B102" s="4"/>
      <c r="H102" s="4"/>
      <c r="I102" s="4"/>
      <c r="J102" s="4"/>
      <c r="K102" s="4"/>
      <c r="L102" s="4"/>
      <c r="M102" s="4"/>
      <c r="N102" s="4"/>
      <c r="O102" s="4"/>
      <c r="P102" s="4"/>
      <c r="Q102" s="4"/>
      <c r="R102" s="4"/>
      <c r="S102" s="4"/>
      <c r="T102" s="4"/>
      <c r="U102" s="4"/>
    </row>
    <row r="103" spans="2:23" ht="12.75" customHeight="1">
      <c r="B103" s="4"/>
      <c r="H103" s="4"/>
      <c r="I103" s="4"/>
      <c r="J103" s="4"/>
      <c r="K103" s="4"/>
      <c r="L103" s="4"/>
      <c r="M103" s="4"/>
      <c r="N103" s="4"/>
      <c r="O103" s="4"/>
      <c r="P103" s="4"/>
      <c r="Q103" s="4"/>
      <c r="R103" s="4"/>
      <c r="S103" s="4"/>
      <c r="T103" s="4"/>
      <c r="U103" s="4"/>
    </row>
    <row r="104" spans="2:23" ht="12.75" customHeight="1">
      <c r="B104" s="4"/>
      <c r="C104" s="9" t="s">
        <v>1773</v>
      </c>
      <c r="H104" s="4"/>
      <c r="I104" s="4"/>
      <c r="J104" s="4"/>
      <c r="K104" s="4"/>
      <c r="L104" s="4"/>
      <c r="M104" s="4"/>
      <c r="N104" s="4"/>
      <c r="O104" s="4"/>
      <c r="P104" s="4"/>
      <c r="Q104" s="4"/>
      <c r="R104" s="4"/>
      <c r="S104" s="4"/>
      <c r="T104" s="4"/>
      <c r="U104" s="4"/>
    </row>
    <row r="105" spans="2:23" ht="12.75" customHeight="1">
      <c r="B105" s="4"/>
      <c r="C105" s="9"/>
      <c r="H105" s="4"/>
      <c r="I105" s="4"/>
      <c r="J105" s="4"/>
      <c r="K105" s="4"/>
      <c r="L105" s="4"/>
      <c r="M105" s="4"/>
      <c r="N105" s="4"/>
      <c r="O105" s="4"/>
      <c r="P105" s="4"/>
      <c r="Q105" s="4"/>
      <c r="R105" s="4"/>
      <c r="S105" s="4"/>
      <c r="T105" s="4"/>
      <c r="U105" s="4"/>
    </row>
    <row r="106" spans="2:23" ht="12.75" customHeight="1">
      <c r="B106" s="4"/>
      <c r="C106" s="29" t="s">
        <v>224</v>
      </c>
      <c r="D106" s="29"/>
      <c r="I106" s="4"/>
      <c r="J106" s="4"/>
      <c r="K106" s="4"/>
      <c r="L106" s="4"/>
      <c r="M106" s="4"/>
      <c r="N106" s="4"/>
      <c r="O106" s="4"/>
      <c r="P106" s="4"/>
      <c r="Q106" s="4"/>
      <c r="R106" s="4"/>
      <c r="S106" s="4"/>
      <c r="T106" s="4"/>
      <c r="U106" s="4"/>
    </row>
    <row r="107" spans="2:23" ht="12.75" customHeight="1">
      <c r="B107" s="4"/>
      <c r="D107" s="14" t="s">
        <v>1338</v>
      </c>
      <c r="I107" s="4"/>
      <c r="J107" s="4"/>
      <c r="K107" s="4"/>
      <c r="L107" s="4"/>
      <c r="M107" s="4"/>
      <c r="N107" s="4"/>
      <c r="O107" s="4"/>
      <c r="P107" s="4"/>
      <c r="Q107" s="4"/>
      <c r="R107" s="4"/>
      <c r="S107" s="4"/>
      <c r="T107" s="4"/>
      <c r="U107" s="4"/>
    </row>
    <row r="108" spans="2:23" ht="12.75" customHeight="1">
      <c r="B108" s="4"/>
      <c r="D108" s="14" t="s">
        <v>1337</v>
      </c>
      <c r="I108" s="4"/>
      <c r="J108" s="4"/>
      <c r="K108" s="4"/>
      <c r="L108" s="4"/>
      <c r="M108" s="4"/>
      <c r="N108" s="4"/>
      <c r="O108" s="4"/>
      <c r="P108" s="4"/>
      <c r="Q108" s="4"/>
      <c r="R108" s="4"/>
      <c r="S108" s="4"/>
      <c r="T108" s="4"/>
      <c r="U108" s="4"/>
    </row>
    <row r="109" spans="2:23" ht="12.75" customHeight="1">
      <c r="B109" s="4"/>
      <c r="D109" s="14" t="s">
        <v>4</v>
      </c>
      <c r="I109" s="4"/>
      <c r="J109" s="4"/>
      <c r="K109" s="4"/>
      <c r="L109" s="4"/>
      <c r="M109" s="4"/>
      <c r="N109" s="4"/>
      <c r="O109" s="4"/>
      <c r="P109" s="4"/>
      <c r="Q109" s="4"/>
      <c r="R109" s="4"/>
      <c r="S109" s="4"/>
      <c r="T109" s="4"/>
      <c r="U109" s="4"/>
    </row>
    <row r="110" spans="2:23" ht="12.75" customHeight="1">
      <c r="B110" s="4"/>
      <c r="D110" s="3"/>
      <c r="I110" s="4"/>
      <c r="J110" s="4"/>
      <c r="K110" s="4"/>
      <c r="L110" s="4"/>
      <c r="M110" s="4"/>
      <c r="N110" s="4"/>
      <c r="O110" s="4"/>
      <c r="P110" s="4"/>
      <c r="Q110" s="4"/>
      <c r="R110" s="4"/>
      <c r="S110" s="4"/>
      <c r="T110" s="4"/>
      <c r="U110" s="4"/>
    </row>
    <row r="111" spans="2:23" ht="12.75" customHeight="1">
      <c r="B111" s="4"/>
      <c r="C111" t="s">
        <v>301</v>
      </c>
      <c r="I111" s="4"/>
      <c r="J111" s="4"/>
      <c r="K111" s="4"/>
      <c r="L111" s="4"/>
      <c r="M111" s="4"/>
      <c r="N111" s="4"/>
      <c r="O111" s="4"/>
      <c r="P111" s="4"/>
      <c r="Q111" s="4"/>
      <c r="R111" s="4"/>
      <c r="S111" s="4"/>
      <c r="T111" s="4"/>
      <c r="U111" s="4"/>
    </row>
    <row r="112" spans="2:23" ht="12.75" customHeight="1">
      <c r="B112" s="4"/>
      <c r="C112" t="s">
        <v>1386</v>
      </c>
      <c r="I112" s="4"/>
      <c r="J112" s="4"/>
      <c r="K112" s="4"/>
      <c r="L112" s="4"/>
      <c r="M112" s="4"/>
      <c r="N112" s="4"/>
      <c r="O112" s="4"/>
      <c r="P112" s="4"/>
      <c r="Q112" s="4"/>
      <c r="R112" s="4"/>
      <c r="S112" s="4"/>
      <c r="T112" s="4"/>
      <c r="U112" s="4"/>
    </row>
    <row r="113" spans="2:21" ht="12.75" customHeight="1">
      <c r="B113" s="4"/>
      <c r="C113" t="s">
        <v>1339</v>
      </c>
      <c r="I113" s="4"/>
      <c r="J113" s="4"/>
      <c r="K113" s="4"/>
      <c r="L113" s="4"/>
      <c r="M113" s="4"/>
      <c r="N113" s="4"/>
      <c r="O113" s="4"/>
      <c r="P113" s="4"/>
      <c r="Q113" s="4"/>
      <c r="R113" s="4"/>
      <c r="S113" s="4"/>
      <c r="T113" s="4"/>
      <c r="U113" s="4"/>
    </row>
    <row r="114" spans="2:21" ht="12.75" customHeight="1">
      <c r="B114" s="4"/>
      <c r="C114" s="9"/>
      <c r="H114" s="4"/>
      <c r="I114" s="4"/>
      <c r="J114" s="4"/>
      <c r="K114" s="4"/>
      <c r="L114" s="4"/>
      <c r="M114" s="4"/>
      <c r="N114" s="4"/>
      <c r="O114" s="4"/>
      <c r="P114" s="4"/>
      <c r="Q114" s="4"/>
      <c r="R114" s="4"/>
      <c r="S114" s="4"/>
      <c r="T114" s="4"/>
      <c r="U114" s="4"/>
    </row>
    <row r="115" spans="2:21" ht="12.75" customHeight="1">
      <c r="B115" s="4"/>
      <c r="C115" t="s">
        <v>1161</v>
      </c>
      <c r="H115" s="4"/>
      <c r="I115" s="4"/>
      <c r="J115" s="4"/>
      <c r="K115" s="4"/>
      <c r="L115" s="4"/>
      <c r="M115" s="4"/>
      <c r="N115" s="4"/>
      <c r="O115" s="4"/>
      <c r="P115" s="4"/>
      <c r="Q115" s="4"/>
      <c r="R115" s="4"/>
      <c r="S115" s="4"/>
      <c r="T115" s="4"/>
      <c r="U115" s="4"/>
    </row>
    <row r="116" spans="2:21" ht="12.75" customHeight="1">
      <c r="B116" s="4"/>
      <c r="C116" t="s">
        <v>1162</v>
      </c>
      <c r="F116" s="4"/>
      <c r="G116" s="4"/>
      <c r="H116" s="4"/>
      <c r="I116" s="4"/>
      <c r="J116" s="4"/>
      <c r="K116" s="4"/>
      <c r="L116" s="4"/>
      <c r="M116" s="4"/>
      <c r="N116" s="4"/>
      <c r="O116" s="4"/>
      <c r="P116" s="4"/>
      <c r="Q116" s="4"/>
      <c r="R116" s="4"/>
      <c r="S116" s="4"/>
      <c r="T116" s="4"/>
      <c r="U116" s="4"/>
    </row>
    <row r="117" spans="2:21" ht="12.75" customHeight="1">
      <c r="B117" s="4"/>
      <c r="D117" s="4" t="s">
        <v>1163</v>
      </c>
      <c r="F117" s="4"/>
      <c r="G117" s="4"/>
      <c r="H117" s="4"/>
      <c r="I117" s="4"/>
      <c r="J117" s="4"/>
      <c r="K117" s="4"/>
      <c r="L117" s="4"/>
      <c r="M117" s="4"/>
      <c r="N117" s="4"/>
      <c r="O117" s="4"/>
      <c r="P117" s="4"/>
      <c r="Q117" s="4"/>
      <c r="R117" s="4"/>
      <c r="S117" s="4"/>
      <c r="T117" s="4"/>
      <c r="U117" s="4"/>
    </row>
    <row r="118" spans="2:21" ht="12.75" customHeight="1">
      <c r="B118" s="4"/>
      <c r="D118" s="4" t="s">
        <v>1164</v>
      </c>
      <c r="F118" s="4"/>
      <c r="G118" s="4"/>
      <c r="H118" s="4"/>
      <c r="I118" s="4"/>
      <c r="J118" s="4"/>
      <c r="K118" s="4"/>
      <c r="L118" s="4"/>
      <c r="M118" s="4"/>
      <c r="N118" s="4"/>
      <c r="O118" s="4"/>
      <c r="P118" s="4"/>
      <c r="Q118" s="4"/>
      <c r="R118" s="4"/>
      <c r="S118" s="4"/>
      <c r="T118" s="4"/>
      <c r="U118" s="4"/>
    </row>
    <row r="119" spans="2:21" ht="12.75" customHeight="1">
      <c r="B119" s="4"/>
      <c r="D119" s="4" t="s">
        <v>1165</v>
      </c>
      <c r="F119" s="4"/>
      <c r="G119" s="4"/>
      <c r="H119" s="4"/>
      <c r="I119" s="4"/>
      <c r="J119" s="4"/>
      <c r="K119" s="4"/>
      <c r="L119" s="4"/>
      <c r="M119" s="4"/>
      <c r="N119" s="4"/>
      <c r="O119" s="4"/>
      <c r="P119" s="4"/>
      <c r="Q119" s="4"/>
      <c r="R119" s="4"/>
      <c r="S119" s="4"/>
      <c r="T119" s="4"/>
      <c r="U119" s="4"/>
    </row>
    <row r="120" spans="2:21" ht="12.75" customHeight="1">
      <c r="B120" s="4"/>
      <c r="D120" s="4" t="s">
        <v>1166</v>
      </c>
      <c r="F120" s="4"/>
      <c r="G120" s="4"/>
      <c r="H120" s="4"/>
      <c r="I120" s="4"/>
      <c r="J120" s="4"/>
      <c r="K120" s="4"/>
      <c r="L120" s="4"/>
      <c r="M120" s="4"/>
      <c r="N120" s="4"/>
      <c r="O120" s="4"/>
      <c r="P120" s="4"/>
      <c r="Q120" s="4"/>
      <c r="R120" s="4"/>
      <c r="S120" s="4"/>
      <c r="T120" s="4"/>
      <c r="U120" s="4"/>
    </row>
    <row r="121" spans="2:21" ht="12.75" customHeight="1">
      <c r="B121" s="4"/>
      <c r="D121" s="4" t="s">
        <v>1167</v>
      </c>
      <c r="F121" s="4"/>
      <c r="G121" s="4"/>
      <c r="H121" s="4"/>
      <c r="I121" s="4"/>
      <c r="J121" s="4"/>
      <c r="K121" s="4"/>
      <c r="L121" s="4"/>
      <c r="M121" s="4"/>
      <c r="N121" s="4"/>
      <c r="O121" s="4"/>
      <c r="P121" s="4"/>
      <c r="Q121" s="4"/>
      <c r="R121" s="4"/>
      <c r="S121" s="4"/>
      <c r="T121" s="4"/>
      <c r="U121" s="4"/>
    </row>
    <row r="122" spans="2:21" ht="12.75" customHeight="1">
      <c r="B122" s="4"/>
      <c r="D122" s="4" t="s">
        <v>1172</v>
      </c>
      <c r="F122" s="4"/>
      <c r="G122" s="4"/>
      <c r="H122" s="4"/>
      <c r="I122" s="4"/>
      <c r="J122" s="4"/>
      <c r="K122" s="4"/>
      <c r="L122" s="4"/>
      <c r="M122" s="4"/>
      <c r="N122" s="4"/>
      <c r="O122" s="4"/>
      <c r="P122" s="4"/>
      <c r="Q122" s="4"/>
      <c r="R122" s="4"/>
      <c r="S122" s="4"/>
      <c r="T122" s="4"/>
      <c r="U122" s="4"/>
    </row>
    <row r="123" spans="2:21" ht="12.75" customHeight="1">
      <c r="B123" s="4"/>
      <c r="D123" s="4" t="s">
        <v>1173</v>
      </c>
      <c r="F123" s="4"/>
      <c r="G123" s="4"/>
      <c r="H123" s="4"/>
      <c r="I123" s="4"/>
      <c r="J123" s="4"/>
      <c r="K123" s="4"/>
      <c r="L123" s="4"/>
      <c r="M123" s="4"/>
      <c r="N123" s="4"/>
      <c r="O123" s="4"/>
      <c r="P123" s="4"/>
      <c r="Q123" s="4"/>
      <c r="R123" s="4"/>
      <c r="S123" s="4"/>
      <c r="T123" s="4"/>
      <c r="U123" s="4"/>
    </row>
    <row r="124" spans="2:21" ht="12.75" customHeight="1">
      <c r="B124" s="4"/>
      <c r="C124" t="s">
        <v>1522</v>
      </c>
      <c r="D124" s="4"/>
      <c r="F124" s="4"/>
      <c r="G124" s="4"/>
      <c r="H124" s="4"/>
      <c r="I124" s="4"/>
      <c r="J124" s="4"/>
      <c r="K124" s="4"/>
      <c r="L124" s="4"/>
      <c r="M124" s="4"/>
      <c r="N124" s="4"/>
      <c r="O124" s="4"/>
      <c r="P124" s="4"/>
      <c r="Q124" s="4"/>
      <c r="R124" s="4"/>
      <c r="S124" s="4"/>
      <c r="T124" s="4"/>
      <c r="U124" s="4"/>
    </row>
    <row r="125" spans="2:21" ht="12.75" customHeight="1">
      <c r="B125" s="4"/>
      <c r="D125" s="4" t="s">
        <v>1169</v>
      </c>
      <c r="F125" s="4"/>
      <c r="G125" s="4"/>
      <c r="H125" s="4"/>
      <c r="I125" s="4"/>
      <c r="J125" s="4"/>
      <c r="K125" s="4"/>
      <c r="L125" s="4"/>
      <c r="M125" s="4"/>
      <c r="N125" s="4"/>
      <c r="O125" s="4"/>
      <c r="P125" s="4"/>
      <c r="Q125" s="4"/>
      <c r="R125" s="4"/>
      <c r="S125" s="4"/>
      <c r="T125" s="4"/>
      <c r="U125" s="4"/>
    </row>
    <row r="126" spans="2:21" ht="12.75" customHeight="1">
      <c r="B126" s="4"/>
      <c r="D126" s="4" t="s">
        <v>1170</v>
      </c>
      <c r="F126" s="4"/>
      <c r="G126" s="4"/>
      <c r="H126" s="4"/>
      <c r="I126" s="4"/>
      <c r="J126" s="4"/>
      <c r="K126" s="4"/>
      <c r="L126" s="4"/>
      <c r="M126" s="4"/>
      <c r="N126" s="4"/>
      <c r="O126" s="4"/>
      <c r="P126" s="4"/>
      <c r="Q126" s="4"/>
      <c r="R126" s="4"/>
      <c r="S126" s="4"/>
      <c r="T126" s="4"/>
      <c r="U126" s="4"/>
    </row>
    <row r="127" spans="2:21" ht="12.75" customHeight="1">
      <c r="B127" s="4"/>
      <c r="D127" s="4" t="s">
        <v>1171</v>
      </c>
      <c r="F127" s="4"/>
      <c r="G127" s="4"/>
      <c r="H127" s="4"/>
      <c r="I127" s="4"/>
      <c r="J127" s="4"/>
      <c r="K127" s="4"/>
      <c r="L127" s="4"/>
      <c r="M127" s="4"/>
      <c r="N127" s="4"/>
      <c r="O127" s="4"/>
      <c r="P127" s="4"/>
      <c r="Q127" s="4"/>
      <c r="R127" s="4"/>
      <c r="S127" s="4"/>
      <c r="T127" s="4"/>
      <c r="U127" s="4"/>
    </row>
    <row r="128" spans="2:21" ht="12.75" customHeight="1">
      <c r="B128" s="4"/>
      <c r="C128" t="s">
        <v>1523</v>
      </c>
      <c r="D128" s="4"/>
      <c r="F128" s="4"/>
      <c r="G128" s="4"/>
      <c r="H128" s="4"/>
      <c r="I128" s="4"/>
      <c r="J128" s="4"/>
      <c r="K128" s="4"/>
      <c r="L128" s="4"/>
      <c r="M128" s="4"/>
      <c r="N128" s="4"/>
      <c r="O128" s="4"/>
      <c r="P128" s="4"/>
      <c r="Q128" s="4"/>
      <c r="R128" s="4"/>
      <c r="S128" s="4"/>
      <c r="T128" s="4"/>
      <c r="U128" s="4"/>
    </row>
    <row r="129" spans="2:21" ht="12.75" customHeight="1">
      <c r="B129" s="4"/>
      <c r="D129" s="4" t="s">
        <v>1174</v>
      </c>
      <c r="F129" s="4"/>
      <c r="G129" s="4"/>
      <c r="H129" s="4"/>
      <c r="I129" s="4"/>
      <c r="J129" s="4"/>
      <c r="K129" s="4"/>
      <c r="L129" s="4"/>
      <c r="M129" s="4"/>
      <c r="N129" s="4"/>
      <c r="O129" s="4"/>
      <c r="P129" s="4"/>
      <c r="Q129" s="4"/>
      <c r="R129" s="4"/>
      <c r="S129" s="4"/>
      <c r="T129" s="4"/>
      <c r="U129" s="4"/>
    </row>
    <row r="130" spans="2:21" ht="12.75" customHeight="1">
      <c r="B130" s="4"/>
      <c r="D130" s="4" t="s">
        <v>1175</v>
      </c>
      <c r="F130" s="4"/>
      <c r="G130" s="4"/>
      <c r="H130" s="4"/>
      <c r="I130" s="4"/>
      <c r="J130" s="4"/>
      <c r="K130" s="4"/>
      <c r="L130" s="4"/>
      <c r="M130" s="4"/>
      <c r="N130" s="4"/>
      <c r="O130" s="4"/>
      <c r="P130" s="4"/>
      <c r="Q130" s="4"/>
      <c r="R130" s="4"/>
      <c r="S130" s="4"/>
      <c r="T130" s="4"/>
      <c r="U130" s="4"/>
    </row>
    <row r="131" spans="2:21" ht="12.75" customHeight="1">
      <c r="B131" s="4"/>
      <c r="C131" t="s">
        <v>1524</v>
      </c>
      <c r="D131" s="4"/>
      <c r="F131" s="4"/>
      <c r="G131" s="4"/>
      <c r="H131" s="4"/>
      <c r="I131" s="4"/>
      <c r="J131" s="4"/>
      <c r="K131" s="4"/>
      <c r="L131" s="4"/>
      <c r="M131" s="4"/>
      <c r="N131" s="4"/>
      <c r="O131" s="4"/>
      <c r="P131" s="4"/>
      <c r="Q131" s="4"/>
      <c r="R131" s="4"/>
      <c r="S131" s="4"/>
      <c r="T131" s="4"/>
      <c r="U131" s="4"/>
    </row>
    <row r="132" spans="2:21" ht="12.75" customHeight="1">
      <c r="B132" s="4"/>
      <c r="D132" s="41" t="s">
        <v>1243</v>
      </c>
      <c r="F132" s="4"/>
      <c r="G132" s="4"/>
      <c r="H132" s="4"/>
      <c r="I132" s="4"/>
      <c r="J132" s="4"/>
      <c r="K132" s="4"/>
      <c r="L132" t="s">
        <v>1387</v>
      </c>
      <c r="M132" s="4"/>
      <c r="N132" s="4"/>
      <c r="O132" s="4"/>
      <c r="P132" s="4"/>
      <c r="Q132" s="4"/>
      <c r="R132" s="4"/>
      <c r="S132" s="4"/>
      <c r="T132" s="4"/>
      <c r="U132" s="4"/>
    </row>
    <row r="133" spans="2:21" ht="12.75" customHeight="1">
      <c r="B133" s="4"/>
      <c r="D133" s="41" t="s">
        <v>1242</v>
      </c>
      <c r="F133" s="4"/>
      <c r="G133" s="4"/>
      <c r="H133" s="4"/>
      <c r="I133" s="4"/>
      <c r="J133" s="4"/>
      <c r="K133" s="4"/>
      <c r="L133" s="4"/>
      <c r="M133" s="4"/>
      <c r="N133" s="4"/>
      <c r="O133" s="4"/>
      <c r="P133" s="4"/>
      <c r="Q133" s="4"/>
      <c r="R133" s="4"/>
      <c r="S133" s="4"/>
      <c r="T133" s="4"/>
      <c r="U133" s="4"/>
    </row>
    <row r="134" spans="2:21" ht="12.75" customHeight="1">
      <c r="B134" s="4"/>
      <c r="C134" t="s">
        <v>1241</v>
      </c>
      <c r="D134" s="41"/>
      <c r="F134" s="4"/>
      <c r="G134" s="4"/>
      <c r="H134" s="4"/>
      <c r="I134" s="4"/>
      <c r="J134" s="4"/>
      <c r="K134" s="4"/>
      <c r="L134" s="4"/>
      <c r="M134" s="4"/>
      <c r="N134" s="4"/>
      <c r="O134" s="4"/>
      <c r="P134" s="4"/>
      <c r="Q134" s="4"/>
      <c r="R134" s="4"/>
      <c r="S134" s="4"/>
      <c r="T134" s="4"/>
      <c r="U134" s="4"/>
    </row>
    <row r="135" spans="2:21" ht="12.75" customHeight="1">
      <c r="B135" s="4"/>
      <c r="D135" s="4" t="s">
        <v>1176</v>
      </c>
      <c r="F135" s="4"/>
      <c r="G135" s="4"/>
      <c r="H135" s="4"/>
      <c r="I135" s="4"/>
      <c r="J135" s="4"/>
      <c r="K135" s="4"/>
      <c r="L135" s="4"/>
      <c r="M135" s="4"/>
      <c r="N135" s="4"/>
      <c r="O135" s="4"/>
      <c r="P135" s="4"/>
      <c r="Q135" s="4"/>
      <c r="R135" s="4"/>
      <c r="S135" s="4"/>
      <c r="T135" s="4"/>
      <c r="U135" s="4"/>
    </row>
    <row r="136" spans="2:21" ht="12.75" customHeight="1">
      <c r="B136" s="4"/>
      <c r="D136" t="s">
        <v>1177</v>
      </c>
      <c r="F136" s="4"/>
      <c r="G136" s="4"/>
      <c r="H136" s="4"/>
      <c r="I136" s="4"/>
      <c r="J136" s="4"/>
      <c r="K136" s="4"/>
      <c r="P136" s="4"/>
      <c r="Q136" s="4"/>
      <c r="R136" s="4"/>
      <c r="S136" s="4"/>
      <c r="T136" s="4"/>
      <c r="U136" s="4"/>
    </row>
    <row r="137" spans="2:21" ht="12.75" customHeight="1">
      <c r="C137" t="s">
        <v>1261</v>
      </c>
      <c r="J137" s="4"/>
    </row>
    <row r="138" spans="2:21" ht="12.75" customHeight="1">
      <c r="D138" t="s">
        <v>1187</v>
      </c>
    </row>
    <row r="139" spans="2:21" ht="12.75" customHeight="1">
      <c r="D139" s="41" t="s">
        <v>1244</v>
      </c>
    </row>
    <row r="140" spans="2:21" ht="12.75" customHeight="1">
      <c r="C140" t="s">
        <v>1262</v>
      </c>
      <c r="D140" s="4"/>
    </row>
    <row r="141" spans="2:21" ht="12.75" customHeight="1">
      <c r="D141" s="4" t="s">
        <v>1192</v>
      </c>
    </row>
    <row r="142" spans="2:21" ht="12.75" customHeight="1">
      <c r="D142" s="21" t="s">
        <v>1245</v>
      </c>
    </row>
    <row r="143" spans="2:21" ht="12.75" customHeight="1">
      <c r="D143" s="4" t="s">
        <v>1188</v>
      </c>
      <c r="O143" s="11"/>
    </row>
    <row r="144" spans="2:21" ht="12.75" customHeight="1">
      <c r="D144" s="4" t="s">
        <v>1189</v>
      </c>
      <c r="O144" s="11"/>
    </row>
    <row r="145" spans="3:15" ht="12.75" customHeight="1">
      <c r="D145" s="4" t="s">
        <v>1190</v>
      </c>
      <c r="L145" s="4"/>
      <c r="O145" s="11"/>
    </row>
    <row r="146" spans="3:15" ht="12.75" customHeight="1">
      <c r="D146" s="4" t="s">
        <v>1191</v>
      </c>
      <c r="L146" s="4"/>
      <c r="O146" s="11"/>
    </row>
    <row r="147" spans="3:15" ht="12.75" customHeight="1">
      <c r="D147" s="4" t="s">
        <v>1193</v>
      </c>
      <c r="L147" s="4"/>
      <c r="O147" s="11"/>
    </row>
    <row r="148" spans="3:15" ht="12.75" customHeight="1">
      <c r="D148" s="21" t="s">
        <v>1526</v>
      </c>
      <c r="L148" t="s">
        <v>183</v>
      </c>
      <c r="O148" s="11"/>
    </row>
    <row r="149" spans="3:15" ht="12.75" customHeight="1">
      <c r="C149" t="s">
        <v>1196</v>
      </c>
      <c r="O149" s="11"/>
    </row>
    <row r="150" spans="3:15" ht="12.75" customHeight="1">
      <c r="D150" s="21" t="s">
        <v>1194</v>
      </c>
      <c r="O150" s="11"/>
    </row>
    <row r="151" spans="3:15" ht="12.75" customHeight="1">
      <c r="D151" s="21" t="s">
        <v>1195</v>
      </c>
      <c r="O151" s="11"/>
    </row>
    <row r="152" spans="3:15" ht="12.75" customHeight="1">
      <c r="O152" s="11"/>
    </row>
    <row r="153" spans="3:15" ht="12.75" customHeight="1">
      <c r="C153" t="s">
        <v>1287</v>
      </c>
      <c r="O153" s="11"/>
    </row>
    <row r="154" spans="3:15" ht="12.75" customHeight="1">
      <c r="C154" t="s">
        <v>1288</v>
      </c>
      <c r="O154" s="11"/>
    </row>
    <row r="155" spans="3:15" ht="12.75" customHeight="1">
      <c r="O155" s="11"/>
    </row>
    <row r="156" spans="3:15" ht="12.75" customHeight="1">
      <c r="C156" t="s">
        <v>1269</v>
      </c>
      <c r="O156" s="11"/>
    </row>
    <row r="157" spans="3:15" ht="12.75" customHeight="1">
      <c r="C157" t="s">
        <v>1270</v>
      </c>
      <c r="O157" s="11"/>
    </row>
    <row r="158" spans="3:15" ht="12.75" customHeight="1">
      <c r="D158" t="s">
        <v>1515</v>
      </c>
      <c r="O158" s="11"/>
    </row>
    <row r="159" spans="3:15" ht="12.75" customHeight="1">
      <c r="D159" t="s">
        <v>43</v>
      </c>
      <c r="O159" s="11"/>
    </row>
    <row r="160" spans="3:15" ht="12.75" customHeight="1">
      <c r="D160" t="s">
        <v>1271</v>
      </c>
      <c r="O160" s="11"/>
    </row>
    <row r="161" spans="3:21" ht="12.75" customHeight="1">
      <c r="J161" s="7" t="s">
        <v>44</v>
      </c>
      <c r="L161" t="s">
        <v>1777</v>
      </c>
      <c r="O161" s="11"/>
    </row>
    <row r="162" spans="3:21" ht="12.75" customHeight="1">
      <c r="C162" t="s">
        <v>1356</v>
      </c>
      <c r="J162" s="7"/>
      <c r="O162" s="11"/>
    </row>
    <row r="163" spans="3:21" ht="12.75" customHeight="1">
      <c r="D163" s="41" t="s">
        <v>1313</v>
      </c>
      <c r="O163" s="11"/>
    </row>
    <row r="164" spans="3:21" ht="12.75" customHeight="1">
      <c r="C164" t="s">
        <v>1283</v>
      </c>
      <c r="D164" s="25"/>
      <c r="O164" s="11"/>
    </row>
    <row r="165" spans="3:21" ht="12.75" customHeight="1">
      <c r="D165" s="4" t="s">
        <v>1284</v>
      </c>
      <c r="O165" s="11"/>
    </row>
    <row r="166" spans="3:21" ht="12.75" customHeight="1">
      <c r="D166" s="4" t="s">
        <v>1292</v>
      </c>
      <c r="O166" s="11"/>
    </row>
    <row r="167" spans="3:21" ht="12.75" customHeight="1">
      <c r="C167" t="s">
        <v>1289</v>
      </c>
      <c r="D167" s="21"/>
      <c r="O167" s="11"/>
    </row>
    <row r="168" spans="3:21" ht="12.75" customHeight="1">
      <c r="D168" s="4" t="s">
        <v>1620</v>
      </c>
      <c r="O168" s="11"/>
      <c r="U168" s="4"/>
    </row>
    <row r="169" spans="3:21" ht="12.75" customHeight="1">
      <c r="D169" s="4" t="s">
        <v>1280</v>
      </c>
      <c r="O169" s="11"/>
      <c r="U169" s="4"/>
    </row>
    <row r="170" spans="3:21" ht="12.75" customHeight="1">
      <c r="C170" t="s">
        <v>1612</v>
      </c>
      <c r="D170" s="4"/>
      <c r="O170" s="11"/>
      <c r="U170" s="4"/>
    </row>
    <row r="171" spans="3:21" ht="12.75" customHeight="1">
      <c r="C171" t="s">
        <v>1607</v>
      </c>
      <c r="D171" s="4"/>
      <c r="O171" s="11"/>
      <c r="U171" s="4"/>
    </row>
    <row r="172" spans="3:21" ht="12.75" customHeight="1">
      <c r="D172" s="4" t="s">
        <v>1611</v>
      </c>
      <c r="O172" s="11"/>
    </row>
    <row r="173" spans="3:21" ht="12.75" customHeight="1">
      <c r="D173" s="4" t="s">
        <v>1291</v>
      </c>
      <c r="O173" s="11"/>
    </row>
    <row r="174" spans="3:21" ht="12.75" customHeight="1">
      <c r="D174" s="41" t="s">
        <v>1346</v>
      </c>
      <c r="G174" s="4"/>
      <c r="O174" s="11"/>
      <c r="T174" s="4"/>
    </row>
    <row r="175" spans="3:21" ht="12.75" customHeight="1">
      <c r="D175" s="41" t="s">
        <v>1347</v>
      </c>
      <c r="K175" s="4"/>
      <c r="O175" s="11"/>
      <c r="T175" s="4"/>
    </row>
    <row r="176" spans="3:21" ht="12.75" customHeight="1">
      <c r="C176" t="s">
        <v>1290</v>
      </c>
      <c r="K176" s="4"/>
      <c r="O176" s="11"/>
      <c r="T176" s="4"/>
    </row>
    <row r="177" spans="3:26" ht="12.75" customHeight="1">
      <c r="D177" s="4" t="s">
        <v>1348</v>
      </c>
      <c r="K177" s="4"/>
      <c r="O177" s="11"/>
      <c r="T177" s="4"/>
    </row>
    <row r="178" spans="3:26" ht="12.75" customHeight="1">
      <c r="D178" s="4" t="s">
        <v>1340</v>
      </c>
      <c r="K178" s="4"/>
      <c r="L178" s="4"/>
      <c r="O178" s="11"/>
      <c r="T178" s="4"/>
    </row>
    <row r="179" spans="3:26" ht="12.75" customHeight="1">
      <c r="D179" s="4" t="s">
        <v>1609</v>
      </c>
      <c r="K179" s="4"/>
      <c r="L179" s="4"/>
      <c r="O179" s="11"/>
      <c r="T179" s="4"/>
    </row>
    <row r="180" spans="3:26" ht="12.75" customHeight="1">
      <c r="D180" s="4" t="s">
        <v>1610</v>
      </c>
      <c r="K180" s="4"/>
      <c r="L180" s="4"/>
      <c r="O180" s="11"/>
      <c r="T180" s="4"/>
    </row>
    <row r="181" spans="3:26" ht="12.75" customHeight="1">
      <c r="C181" t="s">
        <v>1281</v>
      </c>
      <c r="D181" s="4"/>
      <c r="K181" s="4"/>
      <c r="O181" s="11"/>
      <c r="T181" s="4"/>
    </row>
    <row r="182" spans="3:26" ht="12.75" customHeight="1">
      <c r="D182" s="4" t="s">
        <v>1293</v>
      </c>
      <c r="K182" s="4"/>
      <c r="O182" s="11"/>
      <c r="T182" s="4"/>
    </row>
    <row r="183" spans="3:26" ht="12.75" customHeight="1">
      <c r="D183" s="21" t="s">
        <v>1630</v>
      </c>
      <c r="K183" s="4"/>
      <c r="O183" s="11"/>
      <c r="T183" s="4"/>
    </row>
    <row r="184" spans="3:26" ht="12.75" customHeight="1">
      <c r="C184" t="s">
        <v>1608</v>
      </c>
      <c r="D184" s="21"/>
      <c r="K184" s="4"/>
      <c r="O184" s="11"/>
      <c r="T184" s="4"/>
    </row>
    <row r="185" spans="3:26" ht="12.75" customHeight="1">
      <c r="D185" t="s">
        <v>1349</v>
      </c>
      <c r="K185" s="4"/>
      <c r="O185" s="11"/>
      <c r="T185" s="4"/>
      <c r="Z185" s="5"/>
    </row>
    <row r="186" spans="3:26" ht="12.75" customHeight="1">
      <c r="D186" t="s">
        <v>1350</v>
      </c>
      <c r="K186" s="4"/>
      <c r="O186" s="11"/>
      <c r="T186" s="4"/>
      <c r="Z186" s="5"/>
    </row>
    <row r="187" spans="3:26" ht="12.75" customHeight="1">
      <c r="D187" t="s">
        <v>1351</v>
      </c>
      <c r="K187" s="4"/>
      <c r="O187" s="11"/>
      <c r="Z187" s="5"/>
    </row>
    <row r="188" spans="3:26" ht="12.75" customHeight="1">
      <c r="D188" t="s">
        <v>1352</v>
      </c>
      <c r="K188" s="4"/>
      <c r="O188" s="11"/>
      <c r="Z188" s="5"/>
    </row>
    <row r="189" spans="3:26" ht="12.75" customHeight="1">
      <c r="D189" t="s">
        <v>1341</v>
      </c>
      <c r="K189" s="4"/>
      <c r="O189" s="11"/>
      <c r="Z189" s="4"/>
    </row>
    <row r="190" spans="3:26" ht="12.75" customHeight="1">
      <c r="C190" t="s">
        <v>1342</v>
      </c>
      <c r="K190" s="4"/>
      <c r="O190" s="11"/>
      <c r="T190" s="4"/>
      <c r="U190" s="4"/>
      <c r="Z190" s="4"/>
    </row>
    <row r="191" spans="3:26" ht="12.75" customHeight="1">
      <c r="D191" t="s">
        <v>1343</v>
      </c>
      <c r="K191" s="4"/>
      <c r="O191" s="11"/>
      <c r="T191" s="4"/>
      <c r="U191" s="4"/>
    </row>
    <row r="192" spans="3:26" ht="12.75" customHeight="1">
      <c r="D192" t="s">
        <v>1344</v>
      </c>
      <c r="K192" s="4"/>
      <c r="O192" s="11"/>
      <c r="T192" s="4"/>
      <c r="U192" s="4"/>
      <c r="Z192" s="4"/>
    </row>
    <row r="193" spans="3:26" ht="12.75" customHeight="1">
      <c r="D193" t="s">
        <v>1613</v>
      </c>
      <c r="O193" s="11"/>
      <c r="T193" s="4"/>
      <c r="U193" s="4"/>
      <c r="Z193" s="4"/>
    </row>
    <row r="194" spans="3:26" ht="12.75" customHeight="1">
      <c r="D194" t="s">
        <v>1614</v>
      </c>
      <c r="O194" s="11"/>
    </row>
    <row r="195" spans="3:26" ht="12.75" customHeight="1">
      <c r="D195" t="s">
        <v>1615</v>
      </c>
      <c r="O195" s="11"/>
    </row>
    <row r="196" spans="3:26" ht="12.75" customHeight="1">
      <c r="D196" t="s">
        <v>1616</v>
      </c>
      <c r="O196" s="11"/>
    </row>
    <row r="197" spans="3:26" ht="12.75" customHeight="1">
      <c r="D197" t="s">
        <v>1617</v>
      </c>
      <c r="O197" s="11"/>
    </row>
    <row r="198" spans="3:26" ht="12.75" customHeight="1">
      <c r="D198" s="4" t="s">
        <v>1618</v>
      </c>
      <c r="O198" s="11"/>
    </row>
    <row r="199" spans="3:26" ht="12.75" customHeight="1">
      <c r="D199" s="4" t="s">
        <v>1619</v>
      </c>
      <c r="O199" s="11"/>
    </row>
    <row r="200" spans="3:26" ht="12.75" customHeight="1">
      <c r="D200" s="4" t="s">
        <v>1625</v>
      </c>
      <c r="O200" s="11"/>
    </row>
    <row r="201" spans="3:26" ht="12.75" customHeight="1">
      <c r="D201" t="s">
        <v>1294</v>
      </c>
      <c r="O201" s="11"/>
    </row>
    <row r="202" spans="3:26" ht="12.75" customHeight="1">
      <c r="D202" t="s">
        <v>1626</v>
      </c>
      <c r="O202" s="11"/>
      <c r="S202" s="12"/>
    </row>
    <row r="203" spans="3:26" ht="12.75" customHeight="1">
      <c r="D203" t="s">
        <v>1627</v>
      </c>
      <c r="O203" s="11"/>
      <c r="S203" s="12"/>
    </row>
    <row r="204" spans="3:26" ht="12.75" customHeight="1">
      <c r="C204" t="s">
        <v>1622</v>
      </c>
      <c r="D204" s="21"/>
      <c r="O204" s="11"/>
    </row>
    <row r="205" spans="3:26" ht="12.75" customHeight="1">
      <c r="D205" s="41" t="s">
        <v>1643</v>
      </c>
      <c r="O205" s="11"/>
    </row>
    <row r="206" spans="3:26" ht="12.75" customHeight="1">
      <c r="C206" t="s">
        <v>1003</v>
      </c>
      <c r="O206" s="11"/>
    </row>
    <row r="207" spans="3:26" ht="12.75" customHeight="1">
      <c r="D207" s="4" t="s">
        <v>1644</v>
      </c>
      <c r="O207" s="11"/>
    </row>
    <row r="208" spans="3:26" ht="12.75" customHeight="1">
      <c r="C208" t="s">
        <v>1623</v>
      </c>
      <c r="O208" s="11"/>
    </row>
    <row r="209" spans="3:39" ht="12.75" customHeight="1">
      <c r="D209" s="4" t="s">
        <v>1282</v>
      </c>
      <c r="O209" s="11"/>
    </row>
    <row r="210" spans="3:39" ht="12.75" customHeight="1">
      <c r="C210" t="s">
        <v>1624</v>
      </c>
      <c r="D210" s="4"/>
      <c r="O210" s="11"/>
    </row>
    <row r="211" spans="3:39" ht="12.75" customHeight="1">
      <c r="D211" s="4" t="s">
        <v>1629</v>
      </c>
      <c r="O211" s="11"/>
    </row>
    <row r="212" spans="3:39" ht="12.75" customHeight="1">
      <c r="C212" t="s">
        <v>1628</v>
      </c>
      <c r="D212" s="21"/>
      <c r="O212" s="11"/>
    </row>
    <row r="213" spans="3:39" ht="12.75" customHeight="1">
      <c r="D213" s="4" t="s">
        <v>1645</v>
      </c>
      <c r="O213" s="11"/>
    </row>
    <row r="214" spans="3:39" ht="12.75" customHeight="1">
      <c r="D214" s="21" t="s">
        <v>1651</v>
      </c>
      <c r="O214" s="11"/>
      <c r="AM214" s="4"/>
    </row>
    <row r="215" spans="3:39" ht="12.75" customHeight="1">
      <c r="C215" t="s">
        <v>1604</v>
      </c>
      <c r="O215" s="11"/>
      <c r="AM215" s="4"/>
    </row>
    <row r="216" spans="3:39" ht="12.75" customHeight="1">
      <c r="D216" s="4" t="s">
        <v>1302</v>
      </c>
      <c r="O216" s="11"/>
      <c r="AM216" s="4"/>
    </row>
    <row r="217" spans="3:39" ht="12.75" customHeight="1">
      <c r="C217" t="s">
        <v>1298</v>
      </c>
      <c r="O217" s="11"/>
      <c r="AM217" s="4"/>
    </row>
    <row r="218" spans="3:39" ht="12.75" customHeight="1">
      <c r="C218" t="s">
        <v>1297</v>
      </c>
      <c r="O218" s="11"/>
    </row>
    <row r="219" spans="3:39" ht="12.75" customHeight="1">
      <c r="D219" s="4" t="s">
        <v>1631</v>
      </c>
      <c r="O219" s="11"/>
    </row>
    <row r="220" spans="3:39" ht="12.75" customHeight="1">
      <c r="D220" s="21" t="s">
        <v>1632</v>
      </c>
      <c r="O220" s="11"/>
    </row>
    <row r="221" spans="3:39" ht="12.75" customHeight="1">
      <c r="D221" s="21" t="s">
        <v>1643</v>
      </c>
      <c r="O221" s="11"/>
    </row>
    <row r="222" spans="3:39" ht="12.75" customHeight="1">
      <c r="D222" s="41" t="s">
        <v>1652</v>
      </c>
      <c r="J222" s="4"/>
      <c r="O222" s="11"/>
    </row>
    <row r="223" spans="3:39" ht="12.75" customHeight="1">
      <c r="C223" t="s">
        <v>1315</v>
      </c>
      <c r="O223" s="11"/>
    </row>
    <row r="224" spans="3:39" ht="12.75" customHeight="1">
      <c r="D224" s="4" t="s">
        <v>1295</v>
      </c>
      <c r="G224" s="21"/>
      <c r="O224" s="11"/>
    </row>
    <row r="225" spans="3:42" ht="12.75" customHeight="1">
      <c r="C225" t="s">
        <v>1353</v>
      </c>
      <c r="D225" s="21"/>
      <c r="G225" s="21"/>
      <c r="O225" s="11"/>
    </row>
    <row r="226" spans="3:42" ht="12.75" customHeight="1">
      <c r="D226" s="41" t="s">
        <v>1861</v>
      </c>
      <c r="G226" s="4"/>
      <c r="O226" s="11"/>
    </row>
    <row r="227" spans="3:42" ht="12.75" customHeight="1">
      <c r="D227" s="41" t="s">
        <v>1862</v>
      </c>
      <c r="O227" s="11"/>
    </row>
    <row r="228" spans="3:42" ht="12.75" customHeight="1">
      <c r="C228" t="s">
        <v>1314</v>
      </c>
      <c r="D228" s="21"/>
      <c r="O228" s="11"/>
    </row>
    <row r="229" spans="3:42" ht="12.75" customHeight="1">
      <c r="C229" t="s">
        <v>1316</v>
      </c>
      <c r="L229" s="25" t="s">
        <v>1319</v>
      </c>
      <c r="O229" s="11"/>
    </row>
    <row r="230" spans="3:42" ht="12.75" customHeight="1">
      <c r="D230" s="3" t="s">
        <v>1946</v>
      </c>
      <c r="O230" s="11"/>
    </row>
    <row r="231" spans="3:42" ht="12.75" customHeight="1">
      <c r="D231" s="21" t="s">
        <v>1947</v>
      </c>
      <c r="O231" s="11"/>
    </row>
    <row r="232" spans="3:42" ht="12.75" customHeight="1">
      <c r="C232" t="s">
        <v>1301</v>
      </c>
      <c r="O232" s="11"/>
    </row>
    <row r="233" spans="3:42" ht="12.75" customHeight="1">
      <c r="D233" s="3" t="s">
        <v>1948</v>
      </c>
      <c r="F233" s="4"/>
      <c r="O233" s="11"/>
    </row>
    <row r="234" spans="3:42" ht="12.75" customHeight="1">
      <c r="D234" s="21" t="s">
        <v>1949</v>
      </c>
      <c r="F234" s="4"/>
      <c r="O234" s="11"/>
      <c r="AK234" s="30"/>
      <c r="AL234" s="30"/>
      <c r="AM234" s="30"/>
      <c r="AN234" s="30"/>
      <c r="AO234" s="30"/>
      <c r="AP234" s="30"/>
    </row>
    <row r="235" spans="3:42" ht="12.75" customHeight="1">
      <c r="C235" t="s">
        <v>1621</v>
      </c>
      <c r="F235" s="4"/>
      <c r="O235" s="11"/>
      <c r="AK235" s="4"/>
      <c r="AL235" s="4"/>
      <c r="AM235" s="4"/>
      <c r="AN235" s="4"/>
      <c r="AO235" s="4"/>
      <c r="AP235" s="4"/>
    </row>
    <row r="236" spans="3:42" ht="12.75" customHeight="1">
      <c r="O236" s="11"/>
      <c r="AK236" s="4"/>
      <c r="AL236" s="4"/>
      <c r="AM236" s="4"/>
      <c r="AN236" s="4"/>
      <c r="AO236" s="4"/>
      <c r="AP236" s="4"/>
    </row>
    <row r="237" spans="3:42" ht="12.75" customHeight="1">
      <c r="C237" t="s">
        <v>48</v>
      </c>
      <c r="O237" s="11"/>
      <c r="AK237" s="4"/>
      <c r="AL237" s="4"/>
      <c r="AM237" s="4"/>
      <c r="AN237" s="4"/>
      <c r="AO237" s="4"/>
      <c r="AP237" s="4"/>
    </row>
    <row r="238" spans="3:42" ht="12.75" customHeight="1">
      <c r="D238" s="21" t="s">
        <v>50</v>
      </c>
      <c r="O238" s="11"/>
      <c r="AK238" s="4"/>
      <c r="AL238" s="4"/>
      <c r="AM238" s="4"/>
      <c r="AN238" s="4"/>
      <c r="AO238" s="4"/>
      <c r="AP238" s="4"/>
    </row>
    <row r="239" spans="3:42" ht="12.75" customHeight="1">
      <c r="D239" s="21" t="s">
        <v>1317</v>
      </c>
      <c r="O239" s="11"/>
      <c r="AK239" s="4"/>
      <c r="AL239" s="4"/>
      <c r="AM239" s="4"/>
      <c r="AN239" s="4"/>
      <c r="AO239" s="4"/>
      <c r="AP239" s="4"/>
    </row>
    <row r="240" spans="3:42" ht="12.75" customHeight="1">
      <c r="D240" s="21" t="s">
        <v>1318</v>
      </c>
      <c r="O240" s="11"/>
      <c r="AK240" s="4"/>
      <c r="AL240" s="4"/>
      <c r="AM240" s="4"/>
      <c r="AN240" s="4"/>
      <c r="AO240" s="4"/>
      <c r="AP240" s="4"/>
    </row>
    <row r="241" spans="12:42" ht="12.75" customHeight="1">
      <c r="L241" s="4" t="s">
        <v>1740</v>
      </c>
      <c r="M241" s="4"/>
      <c r="N241" s="12" t="s">
        <v>263</v>
      </c>
      <c r="R241" s="4"/>
      <c r="AK241" s="4"/>
      <c r="AL241" s="4"/>
      <c r="AM241" s="4"/>
      <c r="AN241" s="4"/>
      <c r="AO241" s="4"/>
      <c r="AP241" s="4"/>
    </row>
    <row r="242" spans="12:42" ht="12.75" customHeight="1">
      <c r="M242" s="4"/>
      <c r="N242" s="6" t="s">
        <v>272</v>
      </c>
      <c r="R242" s="4"/>
      <c r="AK242" s="4"/>
      <c r="AL242" s="4"/>
      <c r="AM242" s="4"/>
      <c r="AN242" s="4"/>
      <c r="AO242" s="4"/>
      <c r="AP242" s="4"/>
    </row>
    <row r="243" spans="12:42" ht="12.75" customHeight="1">
      <c r="L243" s="12" t="s">
        <v>138</v>
      </c>
      <c r="M243" s="84">
        <v>6.2229999999999999</v>
      </c>
      <c r="N243" s="12">
        <v>6.2229999999999999</v>
      </c>
      <c r="R243" s="5"/>
      <c r="AK243" s="4"/>
      <c r="AL243" s="4"/>
      <c r="AM243" s="4"/>
      <c r="AN243" s="4"/>
      <c r="AO243" s="4"/>
      <c r="AP243" s="4"/>
    </row>
    <row r="244" spans="12:42" ht="12.75" customHeight="1">
      <c r="L244" s="12" t="s">
        <v>139</v>
      </c>
      <c r="M244" s="84">
        <v>-1</v>
      </c>
      <c r="N244" s="67">
        <v>-1</v>
      </c>
      <c r="R244" s="5"/>
      <c r="AK244" s="4"/>
      <c r="AL244" s="4"/>
      <c r="AM244" s="4"/>
      <c r="AN244" s="4"/>
      <c r="AO244" s="4"/>
      <c r="AP244" s="4"/>
    </row>
    <row r="245" spans="12:42" ht="12.75" customHeight="1">
      <c r="L245" s="12" t="s">
        <v>140</v>
      </c>
      <c r="M245" s="84">
        <v>2.3441974E-4</v>
      </c>
      <c r="N245" s="82" t="s">
        <v>1470</v>
      </c>
      <c r="R245" s="5"/>
      <c r="AK245" s="4"/>
      <c r="AL245" s="4"/>
      <c r="AM245" s="4"/>
      <c r="AN245" s="4"/>
      <c r="AO245" s="4"/>
      <c r="AP245" s="4"/>
    </row>
    <row r="246" spans="12:42" ht="12.75" customHeight="1">
      <c r="L246" s="12" t="s">
        <v>141</v>
      </c>
      <c r="M246" s="84">
        <v>1.1305157E-6</v>
      </c>
      <c r="N246" s="82" t="s">
        <v>1471</v>
      </c>
      <c r="R246" s="4"/>
      <c r="AK246" s="4"/>
      <c r="AL246" s="4"/>
      <c r="AM246" s="4"/>
      <c r="AN246" s="4"/>
      <c r="AO246" s="4"/>
      <c r="AP246" s="4"/>
    </row>
    <row r="247" spans="12:42" ht="12.75" customHeight="1">
      <c r="L247" s="12" t="s">
        <v>142</v>
      </c>
      <c r="M247" s="84">
        <v>5.6281083999999998E-9</v>
      </c>
      <c r="N247" s="82" t="s">
        <v>1472</v>
      </c>
      <c r="P247" s="30"/>
      <c r="R247" s="4"/>
      <c r="S247" s="30"/>
      <c r="T247" s="30"/>
      <c r="U247" s="30"/>
      <c r="V247" s="30"/>
      <c r="W247" s="30"/>
      <c r="X247" s="30"/>
      <c r="Y247" s="30"/>
      <c r="Z247" s="30"/>
      <c r="AK247" s="4"/>
      <c r="AL247" s="4"/>
      <c r="AM247" s="4"/>
      <c r="AN247" s="4"/>
      <c r="AO247" s="4"/>
      <c r="AP247" s="4"/>
    </row>
    <row r="248" spans="12:42" ht="12.75" customHeight="1">
      <c r="L248" s="12" t="s">
        <v>143</v>
      </c>
      <c r="M248" s="84">
        <v>2.8992211000000001E-11</v>
      </c>
      <c r="N248" s="82" t="s">
        <v>1473</v>
      </c>
      <c r="P248" s="22"/>
      <c r="R248" s="4"/>
      <c r="S248" s="4"/>
      <c r="T248" s="4"/>
      <c r="U248" s="4"/>
      <c r="V248" s="4"/>
      <c r="W248" s="4"/>
      <c r="X248" s="4"/>
      <c r="Y248" s="4"/>
      <c r="Z248" s="4"/>
      <c r="AK248" s="4"/>
      <c r="AL248" s="4"/>
      <c r="AM248" s="4"/>
      <c r="AN248" s="4"/>
      <c r="AO248" s="4"/>
      <c r="AP248" s="4"/>
    </row>
    <row r="249" spans="12:42" ht="12.75" customHeight="1">
      <c r="L249" s="12" t="s">
        <v>1304</v>
      </c>
      <c r="M249" s="84">
        <v>1</v>
      </c>
      <c r="N249" s="12">
        <v>1</v>
      </c>
      <c r="AK249" s="4"/>
      <c r="AL249" s="4"/>
      <c r="AM249" s="4"/>
      <c r="AN249" s="4"/>
      <c r="AO249" s="4"/>
      <c r="AP249" s="4"/>
    </row>
    <row r="250" spans="12:42" ht="12.75" customHeight="1">
      <c r="L250" s="12" t="s">
        <v>1305</v>
      </c>
      <c r="M250" s="88">
        <v>1</v>
      </c>
      <c r="N250" s="12">
        <v>1</v>
      </c>
      <c r="R250" s="4"/>
      <c r="AK250" s="4"/>
      <c r="AL250" s="4"/>
      <c r="AM250" s="4"/>
      <c r="AN250" s="4"/>
      <c r="AO250" s="4"/>
      <c r="AP250" s="4"/>
    </row>
    <row r="251" spans="12:42" ht="12.75" customHeight="1">
      <c r="L251" s="12" t="s">
        <v>1306</v>
      </c>
      <c r="M251" s="84">
        <v>-0.5</v>
      </c>
      <c r="N251" s="12">
        <v>-0.5</v>
      </c>
      <c r="R251" s="4"/>
      <c r="AK251" s="4"/>
      <c r="AL251" s="4"/>
      <c r="AM251" s="4"/>
      <c r="AN251" s="4"/>
      <c r="AO251" s="4"/>
      <c r="AP251" s="4"/>
    </row>
    <row r="252" spans="12:42" ht="12.75" customHeight="1">
      <c r="L252" s="12" t="s">
        <v>1307</v>
      </c>
      <c r="M252" s="84">
        <v>0.5</v>
      </c>
      <c r="N252" s="12">
        <v>0.5</v>
      </c>
      <c r="Q252" s="4"/>
      <c r="AK252" s="4"/>
      <c r="AL252" s="4"/>
      <c r="AM252" s="4"/>
      <c r="AN252" s="4"/>
      <c r="AO252" s="4"/>
      <c r="AP252" s="4"/>
    </row>
    <row r="253" spans="12:42" ht="12.75" customHeight="1">
      <c r="L253" s="12" t="s">
        <v>1334</v>
      </c>
      <c r="M253">
        <f>ABS(M252)/ABS(M250)</f>
        <v>0.5</v>
      </c>
      <c r="AK253" s="4"/>
      <c r="AL253" s="4"/>
      <c r="AM253" s="4"/>
      <c r="AN253" s="4"/>
      <c r="AO253" s="4"/>
      <c r="AP253" s="4"/>
    </row>
    <row r="254" spans="12:42" ht="12.75" customHeight="1">
      <c r="L254" s="2" t="s">
        <v>1323</v>
      </c>
      <c r="M254">
        <f>M243-M249*M250-M251*M252</f>
        <v>5.4729999999999999</v>
      </c>
      <c r="N254" s="4" t="s">
        <v>1242</v>
      </c>
      <c r="AK254" s="4"/>
      <c r="AL254" s="4"/>
      <c r="AM254" s="4"/>
      <c r="AN254" s="4"/>
      <c r="AO254" s="4"/>
      <c r="AP254" s="4"/>
    </row>
    <row r="255" spans="12:42" ht="12.75" customHeight="1">
      <c r="L255" s="12" t="s">
        <v>1324</v>
      </c>
      <c r="M255">
        <f>(M249^2+M251^2)/M254^2</f>
        <v>4.1731031218183216E-2</v>
      </c>
      <c r="N255" t="s">
        <v>1308</v>
      </c>
      <c r="AK255" s="4"/>
      <c r="AL255" s="4"/>
      <c r="AM255" s="4"/>
      <c r="AN255" s="4"/>
      <c r="AO255" s="4"/>
      <c r="AP255" s="4"/>
    </row>
    <row r="256" spans="12:42" ht="12.75" customHeight="1">
      <c r="L256" s="12" t="s">
        <v>1325</v>
      </c>
      <c r="M256">
        <f>M254*M255/(1+SQRT(1-(1+M244+M250^2+M252^2)*M255))</f>
        <v>0.1157263601349915</v>
      </c>
      <c r="N256" t="s">
        <v>1309</v>
      </c>
      <c r="AK256" s="4"/>
      <c r="AL256" s="4"/>
      <c r="AM256" s="4"/>
      <c r="AN256" s="4"/>
      <c r="AO256" s="4"/>
      <c r="AP256" s="4"/>
    </row>
    <row r="257" spans="12:42" ht="12.75" customHeight="1">
      <c r="L257" s="2" t="s">
        <v>1326</v>
      </c>
      <c r="M257">
        <f>M250*M256+M249</f>
        <v>1.1157263601349916</v>
      </c>
      <c r="N257" s="4" t="s">
        <v>1194</v>
      </c>
      <c r="AK257" s="4"/>
      <c r="AL257" s="4"/>
      <c r="AM257" s="4"/>
      <c r="AN257" s="4"/>
      <c r="AO257" s="4"/>
      <c r="AP257" s="4"/>
    </row>
    <row r="258" spans="12:42" ht="12.75" customHeight="1">
      <c r="L258" s="2" t="s">
        <v>1327</v>
      </c>
      <c r="M258">
        <f>M252*M256+M251</f>
        <v>-0.44213681993250425</v>
      </c>
      <c r="N258" s="4" t="s">
        <v>1195</v>
      </c>
      <c r="AK258" s="4"/>
      <c r="AL258" s="4"/>
      <c r="AM258" s="4"/>
      <c r="AN258" s="4"/>
      <c r="AO258" s="4"/>
      <c r="AP258" s="4"/>
    </row>
    <row r="259" spans="12:42" ht="12.75" customHeight="1">
      <c r="L259" s="30" t="s">
        <v>150</v>
      </c>
      <c r="M259" s="30">
        <v>0</v>
      </c>
      <c r="N259" s="30">
        <v>1</v>
      </c>
      <c r="O259" s="30">
        <v>2</v>
      </c>
      <c r="P259" s="30">
        <v>3</v>
      </c>
      <c r="Q259" s="30">
        <v>4</v>
      </c>
      <c r="R259" s="30">
        <v>5</v>
      </c>
      <c r="S259" s="30">
        <v>6</v>
      </c>
      <c r="T259" s="30">
        <v>7</v>
      </c>
      <c r="U259" s="30">
        <v>8</v>
      </c>
      <c r="V259" s="30">
        <v>9</v>
      </c>
      <c r="W259" s="30">
        <v>10</v>
      </c>
      <c r="X259" s="30"/>
      <c r="Y259" s="30"/>
      <c r="Z259" s="30"/>
      <c r="AK259" s="4"/>
      <c r="AL259" s="4"/>
      <c r="AM259" s="4"/>
      <c r="AN259" s="4"/>
      <c r="AO259" s="4"/>
      <c r="AP259" s="4"/>
    </row>
    <row r="260" spans="12:42" ht="12.75" customHeight="1">
      <c r="L260" s="12" t="s">
        <v>1310</v>
      </c>
      <c r="M260">
        <f>M257</f>
        <v>1.1157263601349916</v>
      </c>
      <c r="N260" s="4">
        <f t="shared" ref="N260:W260" si="0">IF($M250*$M250&gt;=$M252*$M252,M260-M269,$M250/$M252*(N261-$M251)+$M249)</f>
        <v>1.1162991214916196</v>
      </c>
      <c r="O260" s="4">
        <f t="shared" si="0"/>
        <v>1.1162991606535198</v>
      </c>
      <c r="P260" s="4">
        <f t="shared" si="0"/>
        <v>1.11629916065352</v>
      </c>
      <c r="Q260" s="4">
        <f t="shared" si="0"/>
        <v>1.11629916065352</v>
      </c>
      <c r="R260" s="4">
        <f t="shared" si="0"/>
        <v>1.11629916065352</v>
      </c>
      <c r="S260" s="4">
        <f t="shared" si="0"/>
        <v>1.11629916065352</v>
      </c>
      <c r="T260" s="4">
        <f t="shared" si="0"/>
        <v>1.11629916065352</v>
      </c>
      <c r="U260" s="4">
        <f t="shared" si="0"/>
        <v>1.11629916065352</v>
      </c>
      <c r="V260" s="4">
        <f t="shared" si="0"/>
        <v>1.11629916065352</v>
      </c>
      <c r="W260" s="4">
        <f t="shared" si="0"/>
        <v>1.11629916065352</v>
      </c>
      <c r="X260" s="4"/>
      <c r="Y260" s="4"/>
      <c r="Z260" s="4"/>
      <c r="AK260" s="4"/>
      <c r="AL260" s="4"/>
      <c r="AM260" s="4"/>
      <c r="AN260" s="4"/>
      <c r="AO260" s="4"/>
      <c r="AP260" s="4"/>
    </row>
    <row r="261" spans="12:42" ht="12.75" customHeight="1">
      <c r="L261" s="12" t="s">
        <v>1311</v>
      </c>
      <c r="M261">
        <f>M258</f>
        <v>-0.44213681993250425</v>
      </c>
      <c r="N261">
        <f t="shared" ref="N261:W261" si="1">IF($M250*$M250&gt;=$M252*$M252,$M252/$M250*(N260-$M249)+$M251,M261-M273)</f>
        <v>-0.44185043925419021</v>
      </c>
      <c r="O261">
        <f t="shared" si="1"/>
        <v>-0.44185041967324012</v>
      </c>
      <c r="P261">
        <f t="shared" si="1"/>
        <v>-0.44185041967324001</v>
      </c>
      <c r="Q261">
        <f t="shared" si="1"/>
        <v>-0.44185041967324001</v>
      </c>
      <c r="R261">
        <f t="shared" si="1"/>
        <v>-0.44185041967324001</v>
      </c>
      <c r="S261">
        <f t="shared" si="1"/>
        <v>-0.44185041967324001</v>
      </c>
      <c r="T261">
        <f t="shared" si="1"/>
        <v>-0.44185041967324001</v>
      </c>
      <c r="U261">
        <f t="shared" si="1"/>
        <v>-0.44185041967324001</v>
      </c>
      <c r="V261">
        <f t="shared" si="1"/>
        <v>-0.44185041967324001</v>
      </c>
      <c r="W261">
        <f t="shared" si="1"/>
        <v>-0.44185041967324001</v>
      </c>
      <c r="AK261" s="4"/>
      <c r="AL261" s="4"/>
      <c r="AM261" s="4"/>
      <c r="AN261" s="4"/>
      <c r="AO261" s="4"/>
      <c r="AP261" s="4"/>
    </row>
    <row r="262" spans="12:42" ht="12.75" customHeight="1">
      <c r="L262" s="12" t="s">
        <v>1335</v>
      </c>
      <c r="M262">
        <f t="shared" ref="M262:W262" si="2">M263/($M243+$M264)+$M245*M263^2+$M246*M263^3+$M247*M263^4+$M248*M263^5</f>
        <v>0.11621607834063578</v>
      </c>
      <c r="N262">
        <f t="shared" si="2"/>
        <v>0.11629915497096135</v>
      </c>
      <c r="O262">
        <f t="shared" si="2"/>
        <v>0.11629916065351986</v>
      </c>
      <c r="P262">
        <f t="shared" si="2"/>
        <v>0.11629916065351992</v>
      </c>
      <c r="Q262">
        <f t="shared" si="2"/>
        <v>0.11629916065351992</v>
      </c>
      <c r="R262">
        <f t="shared" si="2"/>
        <v>0.11629916065351992</v>
      </c>
      <c r="S262">
        <f t="shared" si="2"/>
        <v>0.11629916065351992</v>
      </c>
      <c r="T262">
        <f t="shared" si="2"/>
        <v>0.11629916065351992</v>
      </c>
      <c r="U262">
        <f t="shared" si="2"/>
        <v>0.11629916065351992</v>
      </c>
      <c r="V262">
        <f t="shared" si="2"/>
        <v>0.11629916065351992</v>
      </c>
      <c r="W262">
        <f t="shared" si="2"/>
        <v>0.11629916065351992</v>
      </c>
      <c r="X262" t="s">
        <v>1336</v>
      </c>
      <c r="AK262" s="4"/>
      <c r="AL262" s="4"/>
      <c r="AM262" s="4"/>
      <c r="AN262" s="4"/>
      <c r="AO262" s="4"/>
      <c r="AP262" s="4"/>
    </row>
    <row r="263" spans="12:42" ht="12.75" customHeight="1">
      <c r="L263" s="2" t="s">
        <v>1320</v>
      </c>
      <c r="M263">
        <f t="shared" ref="M263:W263" si="3">M260^2+M261^2</f>
        <v>1.4403302782401046</v>
      </c>
      <c r="N263">
        <f t="shared" si="3"/>
        <v>1.4413555393120825</v>
      </c>
      <c r="O263">
        <f t="shared" si="3"/>
        <v>1.441355609441171</v>
      </c>
      <c r="P263">
        <f t="shared" si="3"/>
        <v>1.4413556094411717</v>
      </c>
      <c r="Q263">
        <f t="shared" si="3"/>
        <v>1.4413556094411717</v>
      </c>
      <c r="R263">
        <f t="shared" si="3"/>
        <v>1.4413556094411717</v>
      </c>
      <c r="S263">
        <f t="shared" si="3"/>
        <v>1.4413556094411717</v>
      </c>
      <c r="T263">
        <f t="shared" si="3"/>
        <v>1.4413556094411717</v>
      </c>
      <c r="U263">
        <f t="shared" si="3"/>
        <v>1.4413556094411717</v>
      </c>
      <c r="V263">
        <f t="shared" si="3"/>
        <v>1.4413556094411717</v>
      </c>
      <c r="W263">
        <f t="shared" si="3"/>
        <v>1.4413556094411717</v>
      </c>
      <c r="X263" s="4" t="s">
        <v>1312</v>
      </c>
      <c r="AK263" s="4"/>
      <c r="AL263" s="4"/>
      <c r="AM263" s="4"/>
      <c r="AN263" s="4"/>
      <c r="AO263" s="4"/>
      <c r="AP263" s="4"/>
    </row>
    <row r="264" spans="12:42" ht="12.75" customHeight="1">
      <c r="L264" s="12" t="s">
        <v>1345</v>
      </c>
      <c r="M264">
        <f t="shared" ref="M264:W264" si="4">$M243*SQRT(1-($M244+1)*M263/$M243^2)</f>
        <v>6.2229999999999999</v>
      </c>
      <c r="N264">
        <f t="shared" si="4"/>
        <v>6.2229999999999999</v>
      </c>
      <c r="O264">
        <f t="shared" si="4"/>
        <v>6.2229999999999999</v>
      </c>
      <c r="P264">
        <f t="shared" si="4"/>
        <v>6.2229999999999999</v>
      </c>
      <c r="Q264">
        <f t="shared" si="4"/>
        <v>6.2229999999999999</v>
      </c>
      <c r="R264">
        <f t="shared" si="4"/>
        <v>6.2229999999999999</v>
      </c>
      <c r="S264">
        <f t="shared" si="4"/>
        <v>6.2229999999999999</v>
      </c>
      <c r="T264">
        <f t="shared" si="4"/>
        <v>6.2229999999999999</v>
      </c>
      <c r="U264">
        <f t="shared" si="4"/>
        <v>6.2229999999999999</v>
      </c>
      <c r="V264">
        <f t="shared" si="4"/>
        <v>6.2229999999999999</v>
      </c>
      <c r="W264">
        <f t="shared" si="4"/>
        <v>6.2229999999999999</v>
      </c>
      <c r="X264" t="s">
        <v>1340</v>
      </c>
      <c r="AK264" s="4"/>
      <c r="AL264" s="4"/>
      <c r="AM264" s="4"/>
      <c r="AN264" s="4"/>
      <c r="AO264" s="4"/>
      <c r="AP264" s="4"/>
    </row>
    <row r="265" spans="12:42" ht="12.75" customHeight="1">
      <c r="L265" s="2" t="s">
        <v>1657</v>
      </c>
      <c r="M265">
        <f t="shared" ref="M265:W265" si="5">M263/($M243+M264)</f>
        <v>0.11572636013499153</v>
      </c>
      <c r="N265">
        <f t="shared" si="5"/>
        <v>0.11580873688832416</v>
      </c>
      <c r="O265">
        <f t="shared" si="5"/>
        <v>0.11580874252299302</v>
      </c>
      <c r="P265">
        <f t="shared" si="5"/>
        <v>0.11580874252299307</v>
      </c>
      <c r="Q265">
        <f t="shared" si="5"/>
        <v>0.11580874252299307</v>
      </c>
      <c r="R265">
        <f t="shared" si="5"/>
        <v>0.11580874252299307</v>
      </c>
      <c r="S265">
        <f t="shared" si="5"/>
        <v>0.11580874252299307</v>
      </c>
      <c r="T265">
        <f t="shared" si="5"/>
        <v>0.11580874252299307</v>
      </c>
      <c r="U265">
        <f t="shared" si="5"/>
        <v>0.11580874252299307</v>
      </c>
      <c r="V265">
        <f t="shared" si="5"/>
        <v>0.11580874252299307</v>
      </c>
      <c r="W265">
        <f t="shared" si="5"/>
        <v>0.11580874252299307</v>
      </c>
      <c r="X265" t="s">
        <v>1658</v>
      </c>
      <c r="AK265" s="4"/>
      <c r="AL265" s="4"/>
      <c r="AM265" s="4"/>
      <c r="AN265" s="4"/>
      <c r="AO265" s="4"/>
      <c r="AP265" s="4"/>
    </row>
    <row r="266" spans="12:42" ht="12.75" customHeight="1">
      <c r="L266" s="2" t="s">
        <v>1646</v>
      </c>
      <c r="M266">
        <f t="shared" ref="M266:W266" si="6">2*$M245*M263+3*$M246*M263^2+4*$M247*M263^3+5*$M248*M263^4</f>
        <v>6.8238752906810206E-4</v>
      </c>
      <c r="N266">
        <f t="shared" si="6"/>
        <v>6.8287837772446687E-4</v>
      </c>
      <c r="O266">
        <f t="shared" si="6"/>
        <v>6.828784112993553E-4</v>
      </c>
      <c r="P266">
        <f t="shared" si="6"/>
        <v>6.8287841129935562E-4</v>
      </c>
      <c r="Q266">
        <f t="shared" si="6"/>
        <v>6.8287841129935562E-4</v>
      </c>
      <c r="R266">
        <f t="shared" si="6"/>
        <v>6.8287841129935562E-4</v>
      </c>
      <c r="S266">
        <f t="shared" si="6"/>
        <v>6.8287841129935562E-4</v>
      </c>
      <c r="T266">
        <f t="shared" si="6"/>
        <v>6.8287841129935562E-4</v>
      </c>
      <c r="U266">
        <f t="shared" si="6"/>
        <v>6.8287841129935562E-4</v>
      </c>
      <c r="V266">
        <f t="shared" si="6"/>
        <v>6.8287841129935562E-4</v>
      </c>
      <c r="W266">
        <f t="shared" si="6"/>
        <v>6.8287841129935562E-4</v>
      </c>
      <c r="X266" s="4" t="s">
        <v>1643</v>
      </c>
      <c r="AK266" s="4"/>
      <c r="AL266" s="4"/>
      <c r="AM266" s="4"/>
      <c r="AN266" s="4"/>
      <c r="AO266" s="4"/>
      <c r="AP266" s="4"/>
    </row>
    <row r="267" spans="12:42" ht="12.75" customHeight="1">
      <c r="L267" s="12"/>
      <c r="AK267" s="4"/>
      <c r="AL267" s="4"/>
      <c r="AM267" s="4"/>
      <c r="AN267" s="4"/>
      <c r="AO267" s="4"/>
      <c r="AP267" s="4"/>
    </row>
    <row r="268" spans="12:42" ht="12.75" customHeight="1">
      <c r="L268" s="12" t="s">
        <v>1647</v>
      </c>
      <c r="M268">
        <f t="shared" ref="M268:W268" si="7">2*(M260+$M252/$M250*($M252/$M250*(M260-$M249)+$M251))</f>
        <v>1.789315900337479</v>
      </c>
      <c r="N268">
        <f t="shared" si="7"/>
        <v>1.790747803729049</v>
      </c>
      <c r="O268">
        <f t="shared" si="7"/>
        <v>1.7907479016337993</v>
      </c>
      <c r="P268">
        <f t="shared" si="7"/>
        <v>1.7907479016337999</v>
      </c>
      <c r="Q268">
        <f t="shared" si="7"/>
        <v>1.7907479016337999</v>
      </c>
      <c r="R268">
        <f t="shared" si="7"/>
        <v>1.7907479016337999</v>
      </c>
      <c r="S268">
        <f t="shared" si="7"/>
        <v>1.7907479016337999</v>
      </c>
      <c r="T268">
        <f t="shared" si="7"/>
        <v>1.7907479016337999</v>
      </c>
      <c r="U268">
        <f t="shared" si="7"/>
        <v>1.7907479016337999</v>
      </c>
      <c r="V268">
        <f t="shared" si="7"/>
        <v>1.7907479016337999</v>
      </c>
      <c r="W268">
        <f t="shared" si="7"/>
        <v>1.7907479016337999</v>
      </c>
      <c r="X268" t="s">
        <v>1662</v>
      </c>
      <c r="AK268" s="4"/>
      <c r="AL268" s="4"/>
      <c r="AM268" s="4"/>
      <c r="AN268" s="4"/>
      <c r="AO268" s="4"/>
      <c r="AP268" s="4"/>
    </row>
    <row r="269" spans="12:42" ht="12.75" customHeight="1">
      <c r="L269" s="12" t="s">
        <v>1648</v>
      </c>
      <c r="M269">
        <f t="shared" ref="M269:W269" si="8">($M250*M262-M260+$M249)/(M268*$M250*((1+M265*($M244+1)/2/M264)/($M243+M264)+M266)-1)</f>
        <v>-5.7276135662797615E-4</v>
      </c>
      <c r="N269">
        <f t="shared" si="8"/>
        <v>-3.9161900072541422E-8</v>
      </c>
      <c r="O269">
        <f t="shared" si="8"/>
        <v>-1.2986648270573228E-16</v>
      </c>
      <c r="P269">
        <f t="shared" si="8"/>
        <v>0</v>
      </c>
      <c r="Q269">
        <f t="shared" si="8"/>
        <v>0</v>
      </c>
      <c r="R269">
        <f t="shared" si="8"/>
        <v>0</v>
      </c>
      <c r="S269">
        <f t="shared" si="8"/>
        <v>0</v>
      </c>
      <c r="T269">
        <f t="shared" si="8"/>
        <v>0</v>
      </c>
      <c r="U269">
        <f t="shared" si="8"/>
        <v>0</v>
      </c>
      <c r="V269">
        <f t="shared" si="8"/>
        <v>0</v>
      </c>
      <c r="W269">
        <f t="shared" si="8"/>
        <v>0</v>
      </c>
      <c r="X269" s="4" t="s">
        <v>1656</v>
      </c>
      <c r="AC269" s="30"/>
      <c r="AK269" s="4"/>
      <c r="AL269" s="4"/>
      <c r="AM269" s="4"/>
      <c r="AN269" s="4"/>
      <c r="AO269" s="4"/>
      <c r="AP269" s="4"/>
    </row>
    <row r="270" spans="12:42" ht="12.75" customHeight="1">
      <c r="L270" s="12" t="s">
        <v>1321</v>
      </c>
      <c r="M270">
        <f t="shared" ref="M270:W270" si="9">$M252/$M250*M269</f>
        <v>-2.8638067831398807E-4</v>
      </c>
      <c r="N270">
        <f t="shared" si="9"/>
        <v>-1.9580950036270711E-8</v>
      </c>
      <c r="O270">
        <f t="shared" si="9"/>
        <v>-6.4933241352866141E-17</v>
      </c>
      <c r="P270">
        <f t="shared" si="9"/>
        <v>0</v>
      </c>
      <c r="Q270">
        <f t="shared" si="9"/>
        <v>0</v>
      </c>
      <c r="R270">
        <f t="shared" si="9"/>
        <v>0</v>
      </c>
      <c r="S270">
        <f t="shared" si="9"/>
        <v>0</v>
      </c>
      <c r="T270">
        <f t="shared" si="9"/>
        <v>0</v>
      </c>
      <c r="U270">
        <f t="shared" si="9"/>
        <v>0</v>
      </c>
      <c r="V270">
        <f t="shared" si="9"/>
        <v>0</v>
      </c>
      <c r="W270">
        <f t="shared" si="9"/>
        <v>0</v>
      </c>
      <c r="X270" s="4" t="s">
        <v>1296</v>
      </c>
      <c r="AC270" s="4"/>
      <c r="AK270" s="4"/>
      <c r="AL270" s="4"/>
      <c r="AM270" s="4"/>
      <c r="AN270" s="4"/>
      <c r="AO270" s="4"/>
      <c r="AP270" s="4"/>
    </row>
    <row r="271" spans="12:42" ht="12.75" customHeight="1">
      <c r="L271" s="32" t="s">
        <v>1333</v>
      </c>
      <c r="M271" s="32">
        <f t="shared" ref="M271:W271" si="10">M269/M260</f>
        <v>-5.1335289466377559E-4</v>
      </c>
      <c r="N271" s="32">
        <f t="shared" si="10"/>
        <v>-3.5081905305284633E-8</v>
      </c>
      <c r="O271" s="32">
        <f t="shared" si="10"/>
        <v>-1.1633663025394017E-16</v>
      </c>
      <c r="P271" s="32">
        <f t="shared" si="10"/>
        <v>0</v>
      </c>
      <c r="Q271" s="32">
        <f t="shared" si="10"/>
        <v>0</v>
      </c>
      <c r="R271" s="32">
        <f t="shared" si="10"/>
        <v>0</v>
      </c>
      <c r="S271" s="32">
        <f t="shared" si="10"/>
        <v>0</v>
      </c>
      <c r="T271" s="32">
        <f t="shared" si="10"/>
        <v>0</v>
      </c>
      <c r="U271" s="32">
        <f t="shared" si="10"/>
        <v>0</v>
      </c>
      <c r="V271" s="32">
        <f t="shared" si="10"/>
        <v>0</v>
      </c>
      <c r="W271" s="32">
        <f t="shared" si="10"/>
        <v>0</v>
      </c>
      <c r="X271" s="4"/>
      <c r="AK271" s="4"/>
      <c r="AL271" s="4"/>
      <c r="AM271" s="4"/>
      <c r="AN271" s="4"/>
      <c r="AO271" s="4"/>
      <c r="AP271" s="4"/>
    </row>
    <row r="272" spans="12:42" ht="12.75" customHeight="1">
      <c r="L272" s="2" t="s">
        <v>1649</v>
      </c>
      <c r="M272">
        <f t="shared" ref="M272:W272" si="11">2*(M261+$M250/$M252*($M250/$M252*(M261-$M251)+$M249))</f>
        <v>3.578631800674958</v>
      </c>
      <c r="N272">
        <f t="shared" si="11"/>
        <v>3.5814956074580979</v>
      </c>
      <c r="O272">
        <f t="shared" si="11"/>
        <v>3.5814958032675985</v>
      </c>
      <c r="P272">
        <f t="shared" si="11"/>
        <v>3.5814958032675999</v>
      </c>
      <c r="Q272">
        <f t="shared" si="11"/>
        <v>3.5814958032675999</v>
      </c>
      <c r="R272">
        <f t="shared" si="11"/>
        <v>3.5814958032675999</v>
      </c>
      <c r="S272">
        <f t="shared" si="11"/>
        <v>3.5814958032675999</v>
      </c>
      <c r="T272">
        <f t="shared" si="11"/>
        <v>3.5814958032675999</v>
      </c>
      <c r="U272">
        <f t="shared" si="11"/>
        <v>3.5814958032675999</v>
      </c>
      <c r="V272">
        <f t="shared" si="11"/>
        <v>3.5814958032675999</v>
      </c>
      <c r="W272">
        <f t="shared" si="11"/>
        <v>3.5814958032675999</v>
      </c>
      <c r="X272" s="4" t="s">
        <v>1632</v>
      </c>
      <c r="AK272" s="4"/>
      <c r="AL272" s="4"/>
      <c r="AM272" s="4"/>
      <c r="AN272" s="4"/>
      <c r="AO272" s="4"/>
      <c r="AP272" s="4"/>
    </row>
    <row r="273" spans="3:42" ht="12.75" customHeight="1">
      <c r="L273" s="2" t="s">
        <v>1650</v>
      </c>
      <c r="M273">
        <f t="shared" ref="M273:W273" si="12">($M252*M262-M261+$M251)/(M272*$M252*((1+M265*($M244+1)/2/M264)/($M243+M264)+M266)-1)</f>
        <v>-2.8638067831405302E-4</v>
      </c>
      <c r="N273">
        <f t="shared" si="12"/>
        <v>-1.9580950036270711E-8</v>
      </c>
      <c r="O273">
        <f t="shared" si="12"/>
        <v>0</v>
      </c>
      <c r="P273">
        <f t="shared" si="12"/>
        <v>0</v>
      </c>
      <c r="Q273">
        <f t="shared" si="12"/>
        <v>0</v>
      </c>
      <c r="R273">
        <f t="shared" si="12"/>
        <v>0</v>
      </c>
      <c r="S273">
        <f t="shared" si="12"/>
        <v>0</v>
      </c>
      <c r="T273">
        <f t="shared" si="12"/>
        <v>0</v>
      </c>
      <c r="U273">
        <f t="shared" si="12"/>
        <v>0</v>
      </c>
      <c r="V273">
        <f t="shared" si="12"/>
        <v>0</v>
      </c>
      <c r="W273">
        <f t="shared" si="12"/>
        <v>0</v>
      </c>
      <c r="X273" s="4" t="s">
        <v>1655</v>
      </c>
      <c r="AK273" s="4"/>
      <c r="AL273" s="4"/>
      <c r="AM273" s="4"/>
      <c r="AN273" s="4"/>
      <c r="AO273" s="4"/>
      <c r="AP273" s="4"/>
    </row>
    <row r="274" spans="3:42" ht="12.75" customHeight="1">
      <c r="L274" s="2" t="s">
        <v>1322</v>
      </c>
      <c r="M274">
        <f t="shared" ref="M274:W274" si="13">$M250/$M252*M273</f>
        <v>-5.7276135662810603E-4</v>
      </c>
      <c r="N274">
        <f t="shared" si="13"/>
        <v>-3.9161900072541422E-8</v>
      </c>
      <c r="O274">
        <f t="shared" si="13"/>
        <v>0</v>
      </c>
      <c r="P274">
        <f t="shared" si="13"/>
        <v>0</v>
      </c>
      <c r="Q274">
        <f t="shared" si="13"/>
        <v>0</v>
      </c>
      <c r="R274">
        <f t="shared" si="13"/>
        <v>0</v>
      </c>
      <c r="S274">
        <f t="shared" si="13"/>
        <v>0</v>
      </c>
      <c r="T274">
        <f t="shared" si="13"/>
        <v>0</v>
      </c>
      <c r="U274">
        <f t="shared" si="13"/>
        <v>0</v>
      </c>
      <c r="V274">
        <f t="shared" si="13"/>
        <v>0</v>
      </c>
      <c r="W274">
        <f t="shared" si="13"/>
        <v>0</v>
      </c>
      <c r="X274" s="4" t="s">
        <v>1303</v>
      </c>
      <c r="AK274" s="4"/>
      <c r="AL274" s="4"/>
      <c r="AM274" s="4"/>
      <c r="AN274" s="4"/>
      <c r="AO274" s="4"/>
      <c r="AP274" s="4"/>
    </row>
    <row r="275" spans="3:42" ht="12.75" customHeight="1">
      <c r="L275" s="32" t="s">
        <v>1332</v>
      </c>
      <c r="M275" s="32">
        <f t="shared" ref="M275:W275" si="14">M273/M261</f>
        <v>6.4771958679616715E-4</v>
      </c>
      <c r="N275" s="32">
        <f t="shared" si="14"/>
        <v>4.4315787191072752E-8</v>
      </c>
      <c r="O275" s="32">
        <f t="shared" si="14"/>
        <v>0</v>
      </c>
      <c r="P275" s="32">
        <f t="shared" si="14"/>
        <v>0</v>
      </c>
      <c r="Q275" s="32">
        <f t="shared" si="14"/>
        <v>0</v>
      </c>
      <c r="R275" s="32">
        <f t="shared" si="14"/>
        <v>0</v>
      </c>
      <c r="S275" s="32">
        <f t="shared" si="14"/>
        <v>0</v>
      </c>
      <c r="T275" s="32">
        <f t="shared" si="14"/>
        <v>0</v>
      </c>
      <c r="U275" s="32">
        <f t="shared" si="14"/>
        <v>0</v>
      </c>
      <c r="V275" s="32">
        <f t="shared" si="14"/>
        <v>0</v>
      </c>
      <c r="W275" s="32">
        <f t="shared" si="14"/>
        <v>0</v>
      </c>
      <c r="AK275" s="4"/>
      <c r="AL275" s="4"/>
      <c r="AM275" s="4"/>
      <c r="AN275" s="4"/>
      <c r="AO275" s="4"/>
      <c r="AP275" s="4"/>
    </row>
    <row r="276" spans="3:42" ht="12.75" customHeight="1">
      <c r="M276">
        <f t="shared" ref="M276:W276" si="15">($M250*M262-M260+$M249)</f>
        <v>4.897182056441407E-4</v>
      </c>
      <c r="N276">
        <f t="shared" si="15"/>
        <v>3.3479341743358759E-8</v>
      </c>
      <c r="O276">
        <f t="shared" si="15"/>
        <v>1.1102230246251565E-16</v>
      </c>
      <c r="P276">
        <f t="shared" si="15"/>
        <v>0</v>
      </c>
      <c r="Q276">
        <f t="shared" si="15"/>
        <v>0</v>
      </c>
      <c r="R276">
        <f t="shared" si="15"/>
        <v>0</v>
      </c>
      <c r="S276">
        <f t="shared" si="15"/>
        <v>0</v>
      </c>
      <c r="T276">
        <f t="shared" si="15"/>
        <v>0</v>
      </c>
      <c r="U276">
        <f t="shared" si="15"/>
        <v>0</v>
      </c>
      <c r="V276">
        <f t="shared" si="15"/>
        <v>0</v>
      </c>
      <c r="W276">
        <f t="shared" si="15"/>
        <v>0</v>
      </c>
      <c r="AK276" s="4"/>
      <c r="AL276" s="4"/>
      <c r="AM276" s="4"/>
      <c r="AN276" s="4"/>
      <c r="AO276" s="4"/>
      <c r="AP276" s="4"/>
    </row>
    <row r="277" spans="3:42" ht="12.75" customHeight="1">
      <c r="O277" s="11"/>
      <c r="AK277" s="4"/>
      <c r="AL277" s="4"/>
      <c r="AM277" s="4"/>
      <c r="AN277" s="4"/>
      <c r="AO277" s="4"/>
      <c r="AP277" s="4"/>
    </row>
    <row r="278" spans="3:42" ht="12.75" customHeight="1">
      <c r="C278" s="9" t="s">
        <v>1774</v>
      </c>
      <c r="G278" s="4"/>
      <c r="H278" s="4"/>
      <c r="I278" s="4"/>
      <c r="J278" s="4"/>
      <c r="K278" s="4"/>
      <c r="O278" s="11"/>
    </row>
    <row r="279" spans="3:42" ht="12.75" customHeight="1">
      <c r="O279" s="11"/>
    </row>
    <row r="280" spans="3:42" ht="12.75" customHeight="1">
      <c r="C280" t="s">
        <v>1676</v>
      </c>
      <c r="D280" s="4"/>
      <c r="E280" s="4"/>
    </row>
    <row r="281" spans="3:42" ht="12.75" customHeight="1">
      <c r="C281" s="5"/>
      <c r="D281" s="4" t="s">
        <v>1198</v>
      </c>
      <c r="E281" s="4"/>
    </row>
    <row r="282" spans="3:42" ht="12.75" customHeight="1">
      <c r="C282" s="5"/>
      <c r="D282" s="4" t="s">
        <v>1199</v>
      </c>
      <c r="E282" s="4"/>
    </row>
    <row r="283" spans="3:42" ht="12.75" customHeight="1">
      <c r="C283" s="5" t="s">
        <v>1859</v>
      </c>
      <c r="D283" s="4"/>
      <c r="E283" s="4"/>
    </row>
    <row r="284" spans="3:42" ht="12.75" customHeight="1">
      <c r="C284" s="5"/>
      <c r="D284" s="4" t="s">
        <v>1388</v>
      </c>
      <c r="E284" s="4"/>
    </row>
    <row r="285" spans="3:42" ht="12.75" customHeight="1">
      <c r="C285" s="4" t="s">
        <v>1197</v>
      </c>
      <c r="D285" s="4"/>
      <c r="E285" s="4"/>
    </row>
    <row r="286" spans="3:42" ht="12.75" customHeight="1">
      <c r="C286" s="5"/>
      <c r="D286" s="4" t="s">
        <v>1506</v>
      </c>
      <c r="E286" s="4"/>
      <c r="N286" s="4"/>
    </row>
    <row r="287" spans="3:42" ht="12.75" customHeight="1">
      <c r="C287" s="5"/>
      <c r="D287" s="4" t="s">
        <v>1507</v>
      </c>
      <c r="E287" s="4"/>
      <c r="M287" s="3"/>
    </row>
    <row r="288" spans="3:42" ht="12.75" customHeight="1">
      <c r="C288" s="5"/>
      <c r="D288" s="21"/>
      <c r="E288" s="4"/>
      <c r="M288" s="3"/>
    </row>
    <row r="289" spans="3:14" ht="12.75" customHeight="1">
      <c r="C289" s="5" t="s">
        <v>1778</v>
      </c>
      <c r="D289" s="4"/>
      <c r="E289" s="4"/>
      <c r="N289" s="4"/>
    </row>
    <row r="290" spans="3:14" ht="12.75" customHeight="1">
      <c r="C290" s="5" t="s">
        <v>1779</v>
      </c>
      <c r="D290" s="4"/>
      <c r="E290" s="4"/>
    </row>
    <row r="291" spans="3:14" ht="12.75" customHeight="1">
      <c r="C291" s="5" t="s">
        <v>1759</v>
      </c>
      <c r="D291" s="4"/>
      <c r="E291" s="4"/>
    </row>
    <row r="292" spans="3:14" ht="12.75" customHeight="1">
      <c r="C292" s="5" t="s">
        <v>1760</v>
      </c>
      <c r="D292" s="4"/>
      <c r="E292" s="4"/>
    </row>
    <row r="293" spans="3:14" ht="12.75" customHeight="1">
      <c r="C293" s="5"/>
      <c r="D293" s="4" t="s">
        <v>1357</v>
      </c>
      <c r="E293" s="4"/>
    </row>
    <row r="294" spans="3:14" ht="12.75" customHeight="1">
      <c r="C294" s="5"/>
      <c r="D294" t="s">
        <v>1359</v>
      </c>
      <c r="E294" s="4"/>
    </row>
    <row r="295" spans="3:14" ht="12.75" customHeight="1">
      <c r="C295" s="5"/>
      <c r="D295" s="4" t="s">
        <v>1358</v>
      </c>
      <c r="E295" s="4"/>
    </row>
    <row r="296" spans="3:14" ht="12.75" customHeight="1">
      <c r="C296" s="5" t="s">
        <v>1406</v>
      </c>
      <c r="D296" s="4"/>
      <c r="E296" s="4"/>
      <c r="N296" s="4"/>
    </row>
    <row r="297" spans="3:14" ht="12.75" customHeight="1">
      <c r="C297" s="5"/>
      <c r="D297" s="4" t="s">
        <v>1541</v>
      </c>
      <c r="E297" s="4"/>
    </row>
    <row r="298" spans="3:14" ht="12.75" customHeight="1">
      <c r="C298" s="5" t="s">
        <v>1927</v>
      </c>
      <c r="D298" s="4"/>
      <c r="E298" s="4"/>
    </row>
    <row r="299" spans="3:14" ht="12.75" customHeight="1">
      <c r="C299" s="5"/>
      <c r="D299" s="4" t="s">
        <v>1542</v>
      </c>
      <c r="E299" s="4"/>
    </row>
    <row r="300" spans="3:14" ht="12.75" customHeight="1">
      <c r="C300" s="5"/>
      <c r="D300" s="4"/>
      <c r="E300" s="4"/>
    </row>
    <row r="301" spans="3:14" ht="12.75" customHeight="1">
      <c r="C301" s="5" t="s">
        <v>1761</v>
      </c>
      <c r="D301" s="4"/>
      <c r="E301" s="4"/>
    </row>
    <row r="302" spans="3:14" ht="12.75" customHeight="1">
      <c r="C302" s="5" t="s">
        <v>1762</v>
      </c>
      <c r="D302" s="4"/>
      <c r="E302" s="4"/>
    </row>
    <row r="303" spans="3:14" ht="12.75" customHeight="1">
      <c r="C303" s="5"/>
      <c r="D303" s="4" t="s">
        <v>1360</v>
      </c>
      <c r="E303" s="4"/>
    </row>
    <row r="304" spans="3:14" ht="12.75" customHeight="1">
      <c r="C304" s="5"/>
      <c r="D304" s="4" t="s">
        <v>1361</v>
      </c>
      <c r="E304" s="4"/>
    </row>
    <row r="305" spans="3:13" ht="12.75" customHeight="1">
      <c r="C305" s="5"/>
      <c r="D305" s="4" t="s">
        <v>1367</v>
      </c>
      <c r="E305" s="4"/>
    </row>
    <row r="306" spans="3:13" ht="12.75" customHeight="1">
      <c r="C306" s="5" t="s">
        <v>1362</v>
      </c>
      <c r="D306" s="4"/>
      <c r="E306" s="4"/>
    </row>
    <row r="307" spans="3:13" ht="12.75" customHeight="1">
      <c r="C307" s="5"/>
      <c r="D307" s="4" t="s">
        <v>1363</v>
      </c>
      <c r="E307" s="4"/>
    </row>
    <row r="308" spans="3:13" ht="12.75" customHeight="1">
      <c r="C308" s="5"/>
      <c r="D308" s="4" t="s">
        <v>1364</v>
      </c>
      <c r="E308" s="4"/>
      <c r="M308" s="4"/>
    </row>
    <row r="309" spans="3:13" ht="12.75" customHeight="1">
      <c r="C309" s="5"/>
      <c r="D309" s="4" t="s">
        <v>1365</v>
      </c>
      <c r="E309" s="4"/>
      <c r="M309" s="4"/>
    </row>
    <row r="310" spans="3:13" ht="12.75" customHeight="1">
      <c r="C310" s="5" t="s">
        <v>1366</v>
      </c>
      <c r="D310" s="4"/>
      <c r="E310" s="4"/>
      <c r="M310" s="4"/>
    </row>
    <row r="311" spans="3:13" ht="12.75" customHeight="1">
      <c r="C311" s="5"/>
      <c r="D311" s="4" t="s">
        <v>1368</v>
      </c>
      <c r="E311" s="4"/>
      <c r="M311" s="4"/>
    </row>
    <row r="312" spans="3:13" ht="12.75" customHeight="1">
      <c r="C312" s="5"/>
      <c r="D312" t="s">
        <v>1369</v>
      </c>
      <c r="E312" s="4"/>
      <c r="M312" s="4"/>
    </row>
    <row r="313" spans="3:13" ht="12.75" customHeight="1">
      <c r="C313" s="5" t="s">
        <v>1405</v>
      </c>
      <c r="D313" s="4"/>
      <c r="E313" s="4"/>
      <c r="M313" s="4"/>
    </row>
    <row r="314" spans="3:13" ht="12.75" customHeight="1">
      <c r="C314" s="5"/>
      <c r="D314" s="4" t="s">
        <v>1543</v>
      </c>
      <c r="E314" s="4"/>
    </row>
    <row r="315" spans="3:13" ht="12.75" customHeight="1">
      <c r="C315" s="5"/>
      <c r="D315" s="4" t="s">
        <v>1544</v>
      </c>
      <c r="E315" s="4"/>
    </row>
    <row r="316" spans="3:13" ht="12.75" customHeight="1">
      <c r="C316" s="5" t="s">
        <v>1404</v>
      </c>
      <c r="D316" s="4"/>
      <c r="E316" s="4"/>
    </row>
    <row r="317" spans="3:13" ht="12.75" customHeight="1">
      <c r="C317" s="5"/>
      <c r="D317" s="4" t="s">
        <v>1545</v>
      </c>
      <c r="E317" s="4"/>
    </row>
    <row r="318" spans="3:13" ht="12.75" customHeight="1">
      <c r="C318" s="5"/>
      <c r="D318" s="4" t="s">
        <v>1546</v>
      </c>
      <c r="E318" s="4"/>
    </row>
    <row r="319" spans="3:13" ht="12.75" customHeight="1">
      <c r="C319" s="5"/>
      <c r="D319" s="4" t="s">
        <v>1370</v>
      </c>
      <c r="E319" s="4"/>
    </row>
    <row r="320" spans="3:13" ht="12.75" customHeight="1">
      <c r="C320" s="5"/>
      <c r="D320" s="4" t="s">
        <v>1371</v>
      </c>
      <c r="E320" s="4"/>
    </row>
    <row r="321" spans="3:15" ht="12.75" customHeight="1">
      <c r="C321" s="5"/>
      <c r="D321" s="4" t="s">
        <v>1372</v>
      </c>
      <c r="E321" s="4"/>
    </row>
    <row r="322" spans="3:15" ht="12.75" customHeight="1">
      <c r="C322" s="5"/>
      <c r="D322" s="4" t="s">
        <v>1373</v>
      </c>
      <c r="E322" s="4"/>
    </row>
    <row r="323" spans="3:15" ht="12.75" customHeight="1">
      <c r="C323" s="5"/>
      <c r="D323" s="4" t="s">
        <v>1374</v>
      </c>
      <c r="E323" s="4"/>
    </row>
    <row r="324" spans="3:15" ht="12.75" customHeight="1">
      <c r="C324" s="5"/>
      <c r="D324" s="4" t="s">
        <v>1375</v>
      </c>
      <c r="E324" s="4"/>
    </row>
    <row r="325" spans="3:15" ht="12.75" customHeight="1">
      <c r="C325" s="5"/>
      <c r="D325" s="4" t="s">
        <v>1376</v>
      </c>
      <c r="E325" s="4"/>
    </row>
    <row r="326" spans="3:15" ht="12.75" customHeight="1">
      <c r="C326" s="5"/>
      <c r="D326" s="4" t="s">
        <v>1377</v>
      </c>
      <c r="E326" s="4"/>
    </row>
    <row r="327" spans="3:15" ht="12.75" customHeight="1">
      <c r="C327" s="5"/>
      <c r="D327" s="4" t="s">
        <v>1378</v>
      </c>
      <c r="E327" s="4"/>
    </row>
    <row r="328" spans="3:15" ht="12.75" customHeight="1">
      <c r="C328" s="4"/>
      <c r="D328" s="4" t="s">
        <v>1379</v>
      </c>
      <c r="E328" s="4"/>
      <c r="O328" s="11"/>
    </row>
    <row r="329" spans="3:15" ht="12.75" customHeight="1">
      <c r="C329" s="4"/>
      <c r="D329" s="4" t="s">
        <v>1380</v>
      </c>
      <c r="E329" s="4"/>
      <c r="O329" s="11"/>
    </row>
    <row r="330" spans="3:15" ht="12.75" customHeight="1">
      <c r="C330" s="4"/>
      <c r="D330" s="4" t="s">
        <v>1381</v>
      </c>
      <c r="E330" s="4"/>
      <c r="F330" s="25"/>
      <c r="O330" s="11"/>
    </row>
    <row r="331" spans="3:15" ht="12.75" customHeight="1">
      <c r="C331" s="4"/>
      <c r="D331" s="4" t="s">
        <v>1382</v>
      </c>
      <c r="E331" s="4"/>
      <c r="F331" s="25"/>
      <c r="O331" s="11"/>
    </row>
    <row r="332" spans="3:15" ht="12.75" customHeight="1">
      <c r="C332" s="4"/>
      <c r="D332" s="4" t="s">
        <v>1383</v>
      </c>
      <c r="E332" s="4"/>
      <c r="F332" s="25"/>
      <c r="O332" s="11"/>
    </row>
    <row r="333" spans="3:15" ht="12.75" customHeight="1">
      <c r="C333" s="4"/>
      <c r="D333" s="4" t="s">
        <v>1384</v>
      </c>
      <c r="E333" s="4"/>
      <c r="F333" s="25"/>
      <c r="O333" s="11"/>
    </row>
    <row r="334" spans="3:15" ht="12.75" customHeight="1">
      <c r="C334" s="4"/>
      <c r="D334" s="4" t="s">
        <v>1385</v>
      </c>
      <c r="E334" s="4"/>
      <c r="F334" s="25"/>
      <c r="O334" s="11"/>
    </row>
    <row r="335" spans="3:15" ht="12.75" customHeight="1">
      <c r="C335" s="4" t="s">
        <v>1419</v>
      </c>
      <c r="D335" s="4"/>
      <c r="E335" s="4"/>
      <c r="F335" s="25"/>
      <c r="O335" s="11"/>
    </row>
    <row r="336" spans="3:15" ht="12.75" customHeight="1">
      <c r="C336" s="4"/>
      <c r="D336" s="4" t="s">
        <v>1393</v>
      </c>
      <c r="E336" s="4"/>
      <c r="F336" s="25"/>
      <c r="O336" s="11"/>
    </row>
    <row r="337" spans="3:15" ht="12.75" customHeight="1">
      <c r="C337" s="4"/>
      <c r="D337" s="41" t="s">
        <v>1394</v>
      </c>
      <c r="E337" s="4"/>
      <c r="F337" s="25"/>
      <c r="O337" s="11"/>
    </row>
    <row r="338" spans="3:15" ht="12.75" customHeight="1">
      <c r="C338" s="4"/>
      <c r="D338" s="41" t="s">
        <v>1395</v>
      </c>
      <c r="E338" s="4"/>
      <c r="F338" s="25"/>
      <c r="O338" s="11"/>
    </row>
    <row r="339" spans="3:15" ht="12.75" customHeight="1">
      <c r="C339" s="4"/>
      <c r="D339" s="41" t="s">
        <v>1399</v>
      </c>
      <c r="F339" s="25"/>
      <c r="O339" s="11"/>
    </row>
    <row r="340" spans="3:15" ht="12.75" customHeight="1">
      <c r="C340" s="4" t="s">
        <v>1396</v>
      </c>
      <c r="D340" s="21"/>
      <c r="E340" s="4"/>
      <c r="F340" s="25"/>
      <c r="O340" s="11"/>
    </row>
    <row r="341" spans="3:15" ht="12.75" customHeight="1">
      <c r="C341" s="4"/>
      <c r="D341" s="21" t="s">
        <v>1397</v>
      </c>
      <c r="E341" s="4"/>
      <c r="F341" s="25"/>
      <c r="O341" s="11"/>
    </row>
    <row r="342" spans="3:15" ht="12.75" customHeight="1">
      <c r="C342" s="4"/>
      <c r="D342" s="21" t="s">
        <v>1398</v>
      </c>
      <c r="E342" s="4"/>
      <c r="F342" s="25"/>
      <c r="O342" s="11"/>
    </row>
    <row r="343" spans="3:15" ht="12.75" customHeight="1">
      <c r="C343" s="4"/>
      <c r="D343" s="21" t="s">
        <v>1423</v>
      </c>
      <c r="E343" s="4"/>
      <c r="F343" s="25"/>
      <c r="O343" s="11"/>
    </row>
    <row r="344" spans="3:15" ht="12.75" customHeight="1">
      <c r="C344" s="4" t="s">
        <v>1400</v>
      </c>
      <c r="D344" s="21"/>
      <c r="E344" s="4"/>
      <c r="F344" s="25"/>
      <c r="O344" s="11"/>
    </row>
    <row r="345" spans="3:15" ht="12.75" customHeight="1">
      <c r="C345" s="4"/>
      <c r="D345" s="41" t="s">
        <v>1401</v>
      </c>
      <c r="E345" s="4"/>
      <c r="F345" s="25"/>
      <c r="O345" s="11"/>
    </row>
    <row r="346" spans="3:15" ht="12.75" customHeight="1">
      <c r="C346" s="4"/>
      <c r="D346" s="21" t="s">
        <v>1539</v>
      </c>
      <c r="E346" s="4"/>
      <c r="F346" s="25"/>
      <c r="O346" s="11"/>
    </row>
    <row r="347" spans="3:15" ht="12.75" customHeight="1">
      <c r="C347" s="4"/>
      <c r="D347" s="4" t="s">
        <v>1402</v>
      </c>
      <c r="E347" s="4"/>
      <c r="F347" s="25"/>
      <c r="O347" s="11"/>
    </row>
    <row r="348" spans="3:15" ht="12.75" customHeight="1">
      <c r="C348" s="4"/>
      <c r="D348" s="21" t="s">
        <v>1508</v>
      </c>
      <c r="E348" s="4"/>
      <c r="F348" s="25"/>
      <c r="O348" s="11"/>
    </row>
    <row r="349" spans="3:15" ht="12.75" customHeight="1">
      <c r="C349" t="s">
        <v>1763</v>
      </c>
      <c r="O349" s="11"/>
    </row>
    <row r="350" spans="3:15" ht="12.75" customHeight="1">
      <c r="C350" t="s">
        <v>1764</v>
      </c>
      <c r="O350" s="11"/>
    </row>
    <row r="351" spans="3:15" ht="12.75" customHeight="1">
      <c r="C351" t="s">
        <v>1860</v>
      </c>
      <c r="O351" s="11"/>
    </row>
    <row r="352" spans="3:15" ht="12.75" customHeight="1">
      <c r="D352" s="4" t="s">
        <v>1391</v>
      </c>
      <c r="O352" s="11"/>
    </row>
    <row r="353" spans="3:27" ht="12.75" customHeight="1">
      <c r="D353" s="21" t="s">
        <v>1422</v>
      </c>
      <c r="O353" s="11"/>
    </row>
    <row r="354" spans="3:27" ht="12.75" customHeight="1">
      <c r="D354" s="4" t="s">
        <v>1392</v>
      </c>
      <c r="O354" s="11"/>
    </row>
    <row r="355" spans="3:27" ht="12.75" customHeight="1">
      <c r="D355" s="21" t="s">
        <v>1403</v>
      </c>
      <c r="O355" s="11"/>
    </row>
    <row r="356" spans="3:27" ht="12.75" customHeight="1">
      <c r="C356" s="5" t="s">
        <v>1389</v>
      </c>
      <c r="D356" s="4"/>
      <c r="E356" s="4"/>
      <c r="O356" s="11"/>
    </row>
    <row r="357" spans="3:27" ht="12.75" customHeight="1">
      <c r="C357" s="5"/>
      <c r="D357" s="4" t="s">
        <v>1390</v>
      </c>
      <c r="E357" s="4"/>
      <c r="O357" s="11"/>
    </row>
    <row r="358" spans="3:27" ht="12.75" customHeight="1">
      <c r="O358" s="11"/>
    </row>
    <row r="359" spans="3:27" ht="12.75" customHeight="1">
      <c r="C359" s="29" t="s">
        <v>1538</v>
      </c>
      <c r="D359" s="29"/>
      <c r="O359" s="11"/>
    </row>
    <row r="360" spans="3:27" ht="12.75" customHeight="1">
      <c r="C360" s="29"/>
      <c r="D360" s="29" t="s">
        <v>1425</v>
      </c>
      <c r="E360" s="4"/>
      <c r="O360" s="11"/>
    </row>
    <row r="361" spans="3:27" ht="12.75" customHeight="1">
      <c r="D361" s="29" t="s">
        <v>1426</v>
      </c>
      <c r="E361" s="4"/>
      <c r="O361" s="11"/>
    </row>
    <row r="362" spans="3:27" ht="12.75" customHeight="1">
      <c r="D362" s="29" t="s">
        <v>1427</v>
      </c>
      <c r="E362" s="4"/>
      <c r="O362" s="11"/>
    </row>
    <row r="363" spans="3:27" ht="12.75" customHeight="1">
      <c r="D363" s="29" t="s">
        <v>1429</v>
      </c>
      <c r="E363" s="4"/>
      <c r="O363" s="11"/>
    </row>
    <row r="364" spans="3:27" ht="12.75" customHeight="1">
      <c r="D364" s="21" t="s">
        <v>1531</v>
      </c>
      <c r="E364" s="4"/>
      <c r="O364" s="11"/>
      <c r="Z364" s="4"/>
      <c r="AA364" s="4"/>
    </row>
    <row r="365" spans="3:27" ht="12.75" customHeight="1">
      <c r="D365" s="21" t="s">
        <v>1428</v>
      </c>
      <c r="E365" s="4"/>
      <c r="O365" s="11"/>
      <c r="Z365" s="4"/>
      <c r="AA365" s="4"/>
    </row>
    <row r="366" spans="3:27" ht="12.75" customHeight="1">
      <c r="D366" s="21" t="s">
        <v>1430</v>
      </c>
      <c r="E366" s="4"/>
      <c r="O366" s="11"/>
      <c r="Z366" s="4"/>
      <c r="AA366" s="4"/>
    </row>
    <row r="367" spans="3:27" ht="12.75" customHeight="1">
      <c r="D367" s="21" t="s">
        <v>1431</v>
      </c>
      <c r="E367" s="4"/>
      <c r="O367" s="11"/>
      <c r="Z367" s="4"/>
      <c r="AA367" s="4"/>
    </row>
    <row r="368" spans="3:27" ht="12.75" customHeight="1">
      <c r="D368" s="29"/>
      <c r="E368" s="4"/>
      <c r="O368" s="11"/>
      <c r="AA368" s="4"/>
    </row>
    <row r="369" spans="3:27" ht="12.75" customHeight="1">
      <c r="C369" s="5" t="s">
        <v>1418</v>
      </c>
      <c r="D369" s="4"/>
      <c r="E369" s="4"/>
      <c r="O369" s="11"/>
      <c r="Z369" s="4"/>
      <c r="AA369" s="4"/>
    </row>
    <row r="370" spans="3:27" ht="12.75" customHeight="1">
      <c r="C370" s="5" t="s">
        <v>1799</v>
      </c>
      <c r="D370" s="4"/>
      <c r="E370" s="4"/>
      <c r="O370" s="11"/>
      <c r="AA370" s="4"/>
    </row>
    <row r="371" spans="3:27" ht="12.75" customHeight="1">
      <c r="C371" s="5" t="s">
        <v>1765</v>
      </c>
      <c r="D371" s="4"/>
      <c r="E371" s="4"/>
      <c r="O371" s="11"/>
      <c r="AA371" s="4"/>
    </row>
    <row r="372" spans="3:27" ht="12.75" customHeight="1">
      <c r="C372" t="s">
        <v>1408</v>
      </c>
      <c r="D372" s="11"/>
      <c r="E372" s="4"/>
      <c r="O372" s="11"/>
      <c r="AA372" s="4"/>
    </row>
    <row r="373" spans="3:27" ht="12.75" customHeight="1">
      <c r="C373" t="s">
        <v>1409</v>
      </c>
      <c r="D373" s="11"/>
      <c r="E373" s="4"/>
      <c r="O373" s="11"/>
    </row>
    <row r="374" spans="3:27" ht="12.75" customHeight="1">
      <c r="C374" t="s">
        <v>1410</v>
      </c>
      <c r="D374" s="11"/>
      <c r="E374" s="4"/>
      <c r="O374" s="11"/>
    </row>
    <row r="375" spans="3:27" ht="12.75" customHeight="1">
      <c r="C375" t="s">
        <v>1411</v>
      </c>
      <c r="D375" s="11"/>
      <c r="E375" s="4"/>
      <c r="O375" s="11"/>
    </row>
    <row r="376" spans="3:27" ht="12.75" customHeight="1">
      <c r="C376" t="s">
        <v>1412</v>
      </c>
      <c r="D376" s="11"/>
      <c r="E376" s="4"/>
      <c r="O376" s="11"/>
      <c r="Y376" s="4"/>
      <c r="Z376" s="4"/>
    </row>
    <row r="377" spans="3:27" ht="12.75" customHeight="1">
      <c r="C377" t="s">
        <v>1413</v>
      </c>
      <c r="D377" s="11"/>
      <c r="E377" s="4"/>
      <c r="O377" s="11"/>
    </row>
    <row r="378" spans="3:27" ht="12.75" customHeight="1">
      <c r="C378" t="s">
        <v>1420</v>
      </c>
      <c r="D378" s="11"/>
      <c r="E378" s="4"/>
      <c r="O378" s="11"/>
    </row>
    <row r="379" spans="3:27" ht="12.75" customHeight="1">
      <c r="C379" t="s">
        <v>1407</v>
      </c>
      <c r="D379" s="11"/>
      <c r="E379" s="4"/>
      <c r="O379" s="11"/>
    </row>
    <row r="380" spans="3:27" ht="12.75" customHeight="1">
      <c r="C380" t="s">
        <v>1414</v>
      </c>
      <c r="D380" s="11"/>
      <c r="E380" s="4"/>
      <c r="O380" s="11"/>
    </row>
    <row r="381" spans="3:27" ht="12.75" customHeight="1">
      <c r="C381" t="s">
        <v>1415</v>
      </c>
      <c r="D381" s="11"/>
      <c r="E381" s="4"/>
      <c r="O381" s="11"/>
    </row>
    <row r="382" spans="3:27" ht="12.75" customHeight="1">
      <c r="C382" t="s">
        <v>1416</v>
      </c>
      <c r="D382" s="11"/>
      <c r="E382" s="4"/>
      <c r="O382" s="11"/>
    </row>
    <row r="383" spans="3:27" ht="12.75" customHeight="1">
      <c r="C383" s="4" t="s">
        <v>1417</v>
      </c>
      <c r="D383" s="11"/>
      <c r="E383" s="4"/>
      <c r="O383" s="11"/>
    </row>
    <row r="384" spans="3:27" ht="12.75" customHeight="1">
      <c r="C384" s="4" t="s">
        <v>1421</v>
      </c>
      <c r="O384" s="11"/>
    </row>
    <row r="385" spans="3:15" ht="12.75" customHeight="1">
      <c r="C385" s="21" t="s">
        <v>1511</v>
      </c>
      <c r="O385" s="11"/>
    </row>
    <row r="386" spans="3:15" ht="12.75" customHeight="1">
      <c r="C386" s="4" t="s">
        <v>1424</v>
      </c>
      <c r="O386" s="11"/>
    </row>
    <row r="387" spans="3:15" ht="12.75" customHeight="1">
      <c r="C387" s="4"/>
      <c r="O387" s="11"/>
    </row>
    <row r="388" spans="3:15" ht="12.75" customHeight="1">
      <c r="C388" s="29" t="s">
        <v>1435</v>
      </c>
      <c r="M388" t="s">
        <v>1798</v>
      </c>
      <c r="O388" s="11"/>
    </row>
    <row r="389" spans="3:15" ht="12.75" customHeight="1">
      <c r="D389" s="21" t="s">
        <v>1432</v>
      </c>
      <c r="O389" s="11"/>
    </row>
    <row r="390" spans="3:15" ht="12.75" customHeight="1">
      <c r="D390" s="21" t="s">
        <v>1433</v>
      </c>
      <c r="O390" s="11"/>
    </row>
    <row r="391" spans="3:15" ht="12.75" customHeight="1">
      <c r="C391" s="29" t="s">
        <v>1434</v>
      </c>
      <c r="O391" s="11"/>
    </row>
    <row r="392" spans="3:15" ht="12.75" customHeight="1">
      <c r="O392" s="11"/>
    </row>
    <row r="394" spans="3:15" ht="12.75" customHeight="1">
      <c r="C394" s="9" t="s">
        <v>1775</v>
      </c>
    </row>
    <row r="396" spans="3:15" ht="12.75" customHeight="1">
      <c r="C396" t="s">
        <v>1801</v>
      </c>
    </row>
    <row r="397" spans="3:15" ht="12.75" customHeight="1">
      <c r="C397" t="s">
        <v>1766</v>
      </c>
    </row>
    <row r="398" spans="3:15" ht="12.75" customHeight="1">
      <c r="C398" t="s">
        <v>1767</v>
      </c>
    </row>
    <row r="399" spans="3:15" ht="12.75" customHeight="1">
      <c r="C399" t="s">
        <v>1768</v>
      </c>
    </row>
    <row r="401" spans="3:20" ht="12.75" customHeight="1">
      <c r="D401" t="s">
        <v>1444</v>
      </c>
      <c r="O401" s="16"/>
    </row>
    <row r="402" spans="3:20" ht="12.75" customHeight="1">
      <c r="Q402" s="2"/>
      <c r="T402" s="1"/>
    </row>
    <row r="403" spans="3:20" ht="12.75" customHeight="1">
      <c r="C403" t="s">
        <v>1443</v>
      </c>
    </row>
    <row r="404" spans="3:20" ht="12.75" customHeight="1">
      <c r="C404" t="s">
        <v>1445</v>
      </c>
    </row>
    <row r="405" spans="3:20" ht="12.75" customHeight="1">
      <c r="C405" t="s">
        <v>1446</v>
      </c>
    </row>
    <row r="406" spans="3:20" ht="12.75" customHeight="1">
      <c r="C406" t="s">
        <v>1447</v>
      </c>
    </row>
    <row r="407" spans="3:20" ht="12.75" customHeight="1">
      <c r="C407" t="s">
        <v>1517</v>
      </c>
    </row>
    <row r="408" spans="3:20" ht="12.75" customHeight="1">
      <c r="C408" t="s">
        <v>1518</v>
      </c>
    </row>
    <row r="410" spans="3:20" ht="12.75" customHeight="1">
      <c r="C410" t="s">
        <v>1448</v>
      </c>
    </row>
    <row r="411" spans="3:20" ht="12.75" customHeight="1">
      <c r="C411" t="s">
        <v>1449</v>
      </c>
      <c r="M411" t="s">
        <v>1800</v>
      </c>
    </row>
    <row r="413" spans="3:20" ht="12.75" customHeight="1">
      <c r="C413" t="s">
        <v>1802</v>
      </c>
      <c r="P413" t="s">
        <v>124</v>
      </c>
    </row>
    <row r="414" spans="3:20" ht="12.75" customHeight="1">
      <c r="D414" s="4" t="s">
        <v>1480</v>
      </c>
      <c r="T414" s="15"/>
    </row>
    <row r="416" spans="3:20" ht="12.75" customHeight="1">
      <c r="C416" t="s">
        <v>1479</v>
      </c>
    </row>
    <row r="417" spans="3:4" ht="12.75" customHeight="1">
      <c r="C417" s="7" t="s">
        <v>1450</v>
      </c>
    </row>
    <row r="418" spans="3:4" ht="12.75" customHeight="1">
      <c r="D418" s="7" t="s">
        <v>1564</v>
      </c>
    </row>
    <row r="419" spans="3:4" ht="12.75" customHeight="1">
      <c r="D419" s="7" t="s">
        <v>1565</v>
      </c>
    </row>
    <row r="420" spans="3:4" ht="12.75" customHeight="1">
      <c r="C420" t="s">
        <v>1451</v>
      </c>
    </row>
    <row r="421" spans="3:4" ht="12.75" customHeight="1">
      <c r="D421" s="7" t="s">
        <v>1566</v>
      </c>
    </row>
    <row r="422" spans="3:4" ht="12.75" customHeight="1">
      <c r="D422" s="7" t="s">
        <v>1567</v>
      </c>
    </row>
    <row r="423" spans="3:4" ht="12.75" customHeight="1">
      <c r="C423" t="s">
        <v>1453</v>
      </c>
    </row>
    <row r="424" spans="3:4" ht="12.75" customHeight="1">
      <c r="D424" t="s">
        <v>1452</v>
      </c>
    </row>
    <row r="425" spans="3:4" ht="12.75" customHeight="1">
      <c r="D425" t="s">
        <v>1568</v>
      </c>
    </row>
    <row r="426" spans="3:4" ht="12.75" customHeight="1">
      <c r="D426" s="7" t="s">
        <v>1569</v>
      </c>
    </row>
    <row r="427" spans="3:4" ht="12.75" customHeight="1">
      <c r="C427" t="s">
        <v>1454</v>
      </c>
    </row>
    <row r="428" spans="3:4" ht="12.75" customHeight="1">
      <c r="C428" t="s">
        <v>1457</v>
      </c>
    </row>
    <row r="429" spans="3:4" ht="12.75" customHeight="1">
      <c r="D429" t="s">
        <v>1570</v>
      </c>
    </row>
    <row r="430" spans="3:4" ht="12.75" customHeight="1">
      <c r="D430" s="7" t="s">
        <v>1571</v>
      </c>
    </row>
    <row r="431" spans="3:4" ht="12.75" customHeight="1">
      <c r="D431" t="s">
        <v>1455</v>
      </c>
    </row>
    <row r="432" spans="3:4" ht="12.75" customHeight="1">
      <c r="C432" t="s">
        <v>1456</v>
      </c>
    </row>
    <row r="433" spans="3:15" ht="12.75" customHeight="1">
      <c r="D433" t="s">
        <v>1572</v>
      </c>
    </row>
    <row r="434" spans="3:15" ht="12.75" customHeight="1">
      <c r="D434" s="21" t="s">
        <v>1554</v>
      </c>
    </row>
    <row r="435" spans="3:15" ht="12.75" customHeight="1">
      <c r="D435" s="7" t="s">
        <v>1573</v>
      </c>
    </row>
    <row r="436" spans="3:15" ht="12.75" customHeight="1">
      <c r="D436" s="47" t="s">
        <v>1556</v>
      </c>
    </row>
    <row r="437" spans="3:15" ht="12.75" customHeight="1">
      <c r="D437" s="4" t="s">
        <v>1574</v>
      </c>
      <c r="O437" s="2"/>
    </row>
    <row r="438" spans="3:15" ht="12.75" customHeight="1">
      <c r="D438" s="21" t="s">
        <v>1557</v>
      </c>
    </row>
    <row r="440" spans="3:15" ht="12.75" customHeight="1">
      <c r="C440" t="s">
        <v>1474</v>
      </c>
    </row>
    <row r="441" spans="3:15" ht="12.75" customHeight="1">
      <c r="D441" t="s">
        <v>1458</v>
      </c>
      <c r="M441" t="s">
        <v>1803</v>
      </c>
    </row>
    <row r="442" spans="3:15" ht="12.75" customHeight="1">
      <c r="D442" t="s">
        <v>1575</v>
      </c>
    </row>
    <row r="443" spans="3:15" ht="12.75" customHeight="1">
      <c r="D443" s="7" t="s">
        <v>1576</v>
      </c>
    </row>
    <row r="444" spans="3:15" ht="12.75" customHeight="1">
      <c r="D444" t="s">
        <v>1577</v>
      </c>
    </row>
    <row r="445" spans="3:15" ht="12.75" customHeight="1">
      <c r="D445" s="7" t="s">
        <v>1578</v>
      </c>
    </row>
    <row r="446" spans="3:15" ht="12.75" customHeight="1">
      <c r="D446" t="s">
        <v>1459</v>
      </c>
    </row>
    <row r="447" spans="3:15" ht="12.75" customHeight="1">
      <c r="C447" t="s">
        <v>1481</v>
      </c>
    </row>
    <row r="448" spans="3:15" ht="12.75" customHeight="1">
      <c r="D448" t="s">
        <v>1482</v>
      </c>
    </row>
    <row r="449" spans="3:21" ht="12.75" customHeight="1">
      <c r="D449" s="21" t="s">
        <v>1558</v>
      </c>
    </row>
    <row r="450" spans="3:21" ht="12.75" customHeight="1">
      <c r="D450" s="4" t="s">
        <v>1460</v>
      </c>
    </row>
    <row r="451" spans="3:21" ht="12.75" customHeight="1">
      <c r="D451" s="21" t="s">
        <v>1559</v>
      </c>
    </row>
    <row r="452" spans="3:21" ht="12.75" customHeight="1">
      <c r="D452" s="4" t="s">
        <v>1461</v>
      </c>
    </row>
    <row r="453" spans="3:21" ht="12.75" customHeight="1">
      <c r="D453" s="21" t="s">
        <v>1547</v>
      </c>
    </row>
    <row r="455" spans="3:21" ht="12.75" customHeight="1">
      <c r="C455" t="s">
        <v>1483</v>
      </c>
    </row>
    <row r="456" spans="3:21" ht="12.75" customHeight="1">
      <c r="C456" t="s">
        <v>1464</v>
      </c>
    </row>
    <row r="457" spans="3:21" ht="12.75" customHeight="1">
      <c r="C457" t="s">
        <v>1462</v>
      </c>
    </row>
    <row r="458" spans="3:21" ht="12.75" customHeight="1">
      <c r="C458" t="s">
        <v>1463</v>
      </c>
    </row>
    <row r="459" spans="3:21" ht="12.75" customHeight="1">
      <c r="D459" s="4" t="s">
        <v>1548</v>
      </c>
    </row>
    <row r="460" spans="3:21" ht="12.75" customHeight="1">
      <c r="D460" s="7" t="s">
        <v>1549</v>
      </c>
    </row>
    <row r="461" spans="3:21" ht="12.75" customHeight="1">
      <c r="D461" s="4" t="s">
        <v>1550</v>
      </c>
    </row>
    <row r="462" spans="3:21" ht="12.75" customHeight="1">
      <c r="D462" s="7" t="s">
        <v>1551</v>
      </c>
    </row>
    <row r="463" spans="3:21" ht="12.75" customHeight="1">
      <c r="U463" s="4"/>
    </row>
    <row r="464" spans="3:21" ht="12.75" customHeight="1">
      <c r="C464" t="s">
        <v>1804</v>
      </c>
      <c r="U464" s="4"/>
    </row>
    <row r="465" spans="3:24" ht="12.75" customHeight="1">
      <c r="C465" t="s">
        <v>1468</v>
      </c>
      <c r="U465" s="7"/>
    </row>
    <row r="466" spans="3:24" ht="12.75" customHeight="1">
      <c r="D466" t="s">
        <v>1465</v>
      </c>
      <c r="T466" s="4"/>
      <c r="U466" s="7"/>
      <c r="X466" s="4"/>
    </row>
    <row r="467" spans="3:24" ht="12.75" customHeight="1">
      <c r="D467" t="s">
        <v>1579</v>
      </c>
      <c r="T467" s="4"/>
      <c r="U467" s="7"/>
      <c r="X467" s="4"/>
    </row>
    <row r="468" spans="3:24" ht="12.75" customHeight="1">
      <c r="D468" t="s">
        <v>1580</v>
      </c>
      <c r="T468" s="4"/>
      <c r="U468" s="7"/>
      <c r="X468" s="4"/>
    </row>
    <row r="469" spans="3:24" ht="12.75" customHeight="1">
      <c r="D469" t="s">
        <v>1928</v>
      </c>
      <c r="T469" s="4"/>
      <c r="U469" s="7"/>
      <c r="X469" s="4"/>
    </row>
    <row r="470" spans="3:24" ht="12.75" customHeight="1">
      <c r="C470" t="s">
        <v>1581</v>
      </c>
      <c r="T470" s="4"/>
      <c r="U470" s="7"/>
      <c r="X470" s="4"/>
    </row>
    <row r="471" spans="3:24" ht="12.75" customHeight="1">
      <c r="D471" s="4" t="s">
        <v>1582</v>
      </c>
      <c r="T471" s="4"/>
      <c r="U471" s="7"/>
      <c r="X471" s="4"/>
    </row>
    <row r="472" spans="3:24" ht="12.75" customHeight="1">
      <c r="D472" s="21" t="s">
        <v>1583</v>
      </c>
      <c r="T472" s="4"/>
      <c r="X472" s="4"/>
    </row>
    <row r="473" spans="3:24" ht="12.75" customHeight="1">
      <c r="C473" t="s">
        <v>1469</v>
      </c>
      <c r="T473" s="4"/>
      <c r="U473" s="7"/>
      <c r="X473" s="4"/>
    </row>
    <row r="474" spans="3:24" ht="12.75" customHeight="1">
      <c r="D474" t="s">
        <v>1584</v>
      </c>
      <c r="T474" s="4"/>
      <c r="U474" s="7"/>
      <c r="X474" s="4"/>
    </row>
    <row r="475" spans="3:24" ht="12.75" customHeight="1">
      <c r="C475" t="s">
        <v>1467</v>
      </c>
      <c r="T475" s="4"/>
      <c r="U475" s="7"/>
      <c r="X475" s="4"/>
    </row>
    <row r="476" spans="3:24" ht="12.75" customHeight="1">
      <c r="D476" t="s">
        <v>1552</v>
      </c>
      <c r="T476" s="4"/>
      <c r="U476" s="7"/>
      <c r="X476" s="4"/>
    </row>
    <row r="477" spans="3:24" ht="12.75" customHeight="1">
      <c r="C477" t="s">
        <v>1466</v>
      </c>
      <c r="T477" s="4"/>
      <c r="U477" s="4"/>
      <c r="X477" s="4"/>
    </row>
    <row r="478" spans="3:24" ht="12.75" customHeight="1">
      <c r="D478" t="s">
        <v>1553</v>
      </c>
      <c r="T478" s="4"/>
      <c r="U478" s="4"/>
      <c r="V478" s="4"/>
      <c r="X478" s="4"/>
    </row>
    <row r="479" spans="3:24" ht="12.75" customHeight="1">
      <c r="D479" s="21" t="s">
        <v>1555</v>
      </c>
      <c r="T479" s="4"/>
      <c r="U479" s="4"/>
      <c r="V479" s="4"/>
      <c r="X479" s="4"/>
    </row>
    <row r="480" spans="3:24" ht="12.75" customHeight="1">
      <c r="T480" s="4"/>
      <c r="U480" s="4"/>
      <c r="V480" s="4"/>
      <c r="X480" s="4"/>
    </row>
    <row r="481" spans="3:24" ht="12.75" customHeight="1">
      <c r="C481" t="s">
        <v>1485</v>
      </c>
      <c r="T481" s="4"/>
      <c r="W481" s="4"/>
      <c r="X481" s="4"/>
    </row>
    <row r="482" spans="3:24" ht="12.75" customHeight="1">
      <c r="D482" t="s">
        <v>1475</v>
      </c>
      <c r="T482" s="26"/>
      <c r="U482" s="4"/>
      <c r="V482" s="4"/>
      <c r="W482" s="4"/>
      <c r="X482" s="4"/>
    </row>
    <row r="483" spans="3:24" ht="12.75" customHeight="1">
      <c r="D483" t="s">
        <v>1585</v>
      </c>
      <c r="T483" s="4"/>
      <c r="U483" s="4"/>
      <c r="V483" s="4"/>
      <c r="W483" s="4"/>
      <c r="X483" s="4"/>
    </row>
    <row r="484" spans="3:24" ht="12.75" customHeight="1">
      <c r="D484" t="s">
        <v>1586</v>
      </c>
      <c r="N484" t="s">
        <v>1805</v>
      </c>
      <c r="T484" s="4"/>
      <c r="W484" s="4"/>
      <c r="X484" s="4"/>
    </row>
    <row r="485" spans="3:24" ht="12.75" customHeight="1">
      <c r="C485" t="s">
        <v>1484</v>
      </c>
      <c r="T485" s="4"/>
      <c r="U485" s="4"/>
      <c r="V485" s="4"/>
      <c r="W485" s="4"/>
      <c r="X485" s="4"/>
    </row>
    <row r="486" spans="3:24" ht="12.75" customHeight="1">
      <c r="D486" s="4" t="s">
        <v>1560</v>
      </c>
      <c r="T486" s="4"/>
      <c r="U486" s="4"/>
      <c r="V486" s="4"/>
      <c r="W486" s="4"/>
      <c r="X486" s="4"/>
    </row>
    <row r="487" spans="3:24" ht="12.75" customHeight="1">
      <c r="D487" t="s">
        <v>1477</v>
      </c>
      <c r="L487" s="4"/>
      <c r="T487" s="4"/>
      <c r="U487" s="7"/>
      <c r="V487" s="7"/>
      <c r="W487" s="4"/>
      <c r="X487" s="4"/>
    </row>
    <row r="488" spans="3:24" ht="12.75" customHeight="1">
      <c r="D488" t="s">
        <v>1561</v>
      </c>
    </row>
    <row r="489" spans="3:24" ht="12.75" customHeight="1">
      <c r="C489" t="s">
        <v>1478</v>
      </c>
    </row>
    <row r="490" spans="3:24" ht="12.75" customHeight="1">
      <c r="D490" s="4" t="s">
        <v>1562</v>
      </c>
    </row>
    <row r="491" spans="3:24" ht="12.75" customHeight="1">
      <c r="D491" s="21" t="s">
        <v>1587</v>
      </c>
    </row>
    <row r="492" spans="3:24" ht="12.75" customHeight="1">
      <c r="D492" s="7" t="s">
        <v>1563</v>
      </c>
    </row>
    <row r="493" spans="3:24" ht="12.75" customHeight="1">
      <c r="D493" s="47" t="s">
        <v>1588</v>
      </c>
    </row>
    <row r="495" spans="3:24" ht="12.75" customHeight="1">
      <c r="C495" t="s">
        <v>1486</v>
      </c>
    </row>
    <row r="498" spans="3:4" ht="12.75" customHeight="1">
      <c r="C498" s="9" t="s">
        <v>1776</v>
      </c>
    </row>
    <row r="499" spans="3:4" ht="12.75" customHeight="1">
      <c r="C499" s="9"/>
    </row>
    <row r="500" spans="3:4" ht="12.75" customHeight="1">
      <c r="C500" t="s">
        <v>1769</v>
      </c>
    </row>
    <row r="501" spans="3:4" ht="12.75" customHeight="1">
      <c r="C501" t="s">
        <v>1770</v>
      </c>
    </row>
    <row r="502" spans="3:4" ht="12.75" customHeight="1">
      <c r="C502" t="s">
        <v>1771</v>
      </c>
    </row>
    <row r="503" spans="3:4" ht="12.75" customHeight="1">
      <c r="C503" t="s">
        <v>1772</v>
      </c>
    </row>
    <row r="505" spans="3:4" ht="12.75" customHeight="1">
      <c r="D505" s="21" t="s">
        <v>277</v>
      </c>
    </row>
    <row r="506" spans="3:4" ht="12.75" customHeight="1">
      <c r="D506" s="21" t="s">
        <v>1589</v>
      </c>
    </row>
    <row r="507" spans="3:4" ht="12.75" customHeight="1">
      <c r="D507" s="21" t="s">
        <v>1590</v>
      </c>
    </row>
    <row r="508" spans="3:4" ht="12.75" customHeight="1">
      <c r="D508" s="21" t="s">
        <v>1591</v>
      </c>
    </row>
    <row r="509" spans="3:4" ht="12.75" customHeight="1">
      <c r="D509" s="21" t="s">
        <v>1594</v>
      </c>
    </row>
    <row r="510" spans="3:4" ht="12.75" customHeight="1">
      <c r="D510" s="21" t="s">
        <v>1592</v>
      </c>
    </row>
    <row r="511" spans="3:4" ht="12.75" customHeight="1">
      <c r="D511" s="21" t="s">
        <v>1595</v>
      </c>
    </row>
    <row r="512" spans="3:4" ht="12.75" customHeight="1">
      <c r="D512" s="47" t="s">
        <v>1596</v>
      </c>
    </row>
    <row r="513" spans="4:19" ht="12.75" customHeight="1">
      <c r="D513" s="21" t="s">
        <v>1597</v>
      </c>
    </row>
    <row r="514" spans="4:19" ht="12.75" customHeight="1">
      <c r="D514" s="21" t="s">
        <v>1598</v>
      </c>
    </row>
    <row r="515" spans="4:19" ht="12.75" customHeight="1">
      <c r="D515" s="21" t="s">
        <v>1599</v>
      </c>
    </row>
    <row r="516" spans="4:19" ht="12.75" customHeight="1">
      <c r="D516" s="21" t="s">
        <v>1257</v>
      </c>
    </row>
    <row r="517" spans="4:19" ht="12.75" customHeight="1">
      <c r="D517" s="21" t="s">
        <v>1258</v>
      </c>
    </row>
    <row r="518" spans="4:19" ht="12.75" customHeight="1">
      <c r="D518" s="21" t="s">
        <v>1527</v>
      </c>
    </row>
    <row r="519" spans="4:19" ht="12.75" customHeight="1">
      <c r="D519" s="4" t="s">
        <v>294</v>
      </c>
      <c r="H519" s="4"/>
      <c r="I519" s="4"/>
      <c r="J519" s="4"/>
      <c r="K519" s="4"/>
      <c r="M519" s="4"/>
      <c r="N519" s="4"/>
      <c r="O519" s="4"/>
      <c r="P519" s="4"/>
      <c r="Q519" s="4"/>
      <c r="R519" s="4"/>
      <c r="S519" s="4"/>
    </row>
    <row r="520" spans="4:19" ht="12.75" customHeight="1">
      <c r="D520" s="29" t="s">
        <v>1528</v>
      </c>
      <c r="H520" s="4"/>
      <c r="I520" s="4"/>
      <c r="J520" s="4"/>
      <c r="K520" s="4"/>
      <c r="M520" s="4"/>
      <c r="N520" s="4"/>
      <c r="O520" s="4"/>
      <c r="P520" s="4"/>
      <c r="Q520" s="4"/>
      <c r="R520" s="4"/>
      <c r="S520" s="4"/>
    </row>
    <row r="521" spans="4:19" ht="12.75" customHeight="1">
      <c r="D521" s="29" t="s">
        <v>1529</v>
      </c>
      <c r="H521" s="4"/>
      <c r="I521" s="4"/>
      <c r="J521" s="4"/>
      <c r="K521" s="4"/>
      <c r="M521" s="4"/>
      <c r="N521" s="4"/>
      <c r="O521" s="4"/>
      <c r="P521" s="4"/>
      <c r="Q521" s="4"/>
      <c r="R521" s="4"/>
      <c r="S521" s="4"/>
    </row>
    <row r="522" spans="4:19" ht="12.75" customHeight="1">
      <c r="D522" s="29" t="s">
        <v>1530</v>
      </c>
      <c r="H522" s="4"/>
      <c r="I522" s="4"/>
      <c r="J522" s="4"/>
      <c r="K522" s="4"/>
      <c r="M522" s="4"/>
      <c r="N522" s="4"/>
      <c r="O522" s="4"/>
      <c r="P522" s="4"/>
      <c r="Q522" s="4"/>
      <c r="R522" s="4"/>
      <c r="S522" s="4"/>
    </row>
    <row r="523" spans="4:19" ht="12.75" customHeight="1">
      <c r="D523" s="29" t="s">
        <v>1532</v>
      </c>
      <c r="H523" s="4"/>
      <c r="I523" s="4"/>
      <c r="J523" s="4"/>
      <c r="K523" s="4"/>
      <c r="M523" s="4"/>
      <c r="N523" s="4"/>
      <c r="O523" s="4"/>
      <c r="P523" s="4"/>
      <c r="Q523" s="4"/>
      <c r="R523" s="4"/>
      <c r="S523" s="4"/>
    </row>
    <row r="524" spans="4:19" ht="12.75" customHeight="1">
      <c r="D524" s="5" t="s">
        <v>1504</v>
      </c>
      <c r="H524" s="4"/>
      <c r="I524" s="4"/>
      <c r="J524" s="4"/>
      <c r="K524" s="4"/>
      <c r="M524" s="4"/>
      <c r="N524" s="4"/>
      <c r="O524" s="4"/>
      <c r="P524" s="4"/>
      <c r="Q524" s="4"/>
      <c r="R524" s="4"/>
      <c r="S524" s="4"/>
    </row>
    <row r="525" spans="4:19" ht="12.75" customHeight="1">
      <c r="D525" s="29" t="s">
        <v>1533</v>
      </c>
      <c r="H525" s="4"/>
      <c r="I525" s="4"/>
      <c r="J525" s="4"/>
      <c r="K525" s="4"/>
      <c r="M525" s="4"/>
      <c r="N525" s="4"/>
      <c r="O525" s="4"/>
      <c r="P525" s="4"/>
      <c r="Q525" s="4"/>
      <c r="R525" s="4"/>
      <c r="S525" s="4"/>
    </row>
    <row r="526" spans="4:19" ht="12.75" customHeight="1">
      <c r="D526" s="29" t="s">
        <v>1534</v>
      </c>
      <c r="G526" s="21"/>
      <c r="H526" s="4"/>
      <c r="I526" s="4"/>
      <c r="J526" s="4"/>
      <c r="K526" s="4"/>
      <c r="M526" s="4"/>
      <c r="N526" s="4"/>
      <c r="O526" s="4"/>
      <c r="P526" s="4"/>
      <c r="Q526" s="4"/>
      <c r="R526" s="4"/>
      <c r="S526" s="4"/>
    </row>
    <row r="527" spans="4:19" ht="12.75" customHeight="1">
      <c r="D527" s="29" t="s">
        <v>1535</v>
      </c>
      <c r="G527" s="21"/>
      <c r="H527" s="4"/>
      <c r="I527" s="4"/>
      <c r="J527" s="4"/>
      <c r="K527" s="4"/>
      <c r="M527" s="4"/>
      <c r="N527" s="4"/>
      <c r="O527" s="4"/>
      <c r="P527" s="4"/>
      <c r="Q527" s="4"/>
      <c r="R527" s="4"/>
      <c r="S527" s="4"/>
    </row>
    <row r="528" spans="4:19" ht="12.75" customHeight="1">
      <c r="D528" s="5" t="s">
        <v>1505</v>
      </c>
      <c r="H528" s="4"/>
      <c r="I528" s="4"/>
      <c r="J528" s="4"/>
      <c r="K528" s="4"/>
      <c r="M528" s="4"/>
      <c r="N528" s="4"/>
      <c r="O528" s="4"/>
      <c r="P528" s="4"/>
      <c r="Q528" s="4"/>
      <c r="R528" s="4"/>
      <c r="S528" s="4"/>
    </row>
    <row r="529" spans="4:19" ht="12.75" customHeight="1">
      <c r="D529" s="29" t="s">
        <v>1536</v>
      </c>
      <c r="H529" s="4"/>
      <c r="I529" s="4"/>
      <c r="J529" s="4"/>
      <c r="K529" s="4"/>
      <c r="M529" s="4"/>
      <c r="N529" s="4"/>
      <c r="O529" s="4"/>
      <c r="P529" s="4"/>
      <c r="Q529" s="4"/>
      <c r="R529" s="4"/>
      <c r="S529" s="4"/>
    </row>
    <row r="530" spans="4:19" ht="12.75" customHeight="1">
      <c r="D530" s="29" t="s">
        <v>1537</v>
      </c>
      <c r="H530" s="4"/>
      <c r="I530" s="4"/>
      <c r="J530" s="4"/>
      <c r="K530" s="4"/>
      <c r="M530" s="4"/>
      <c r="N530" s="4"/>
      <c r="O530" s="4"/>
      <c r="P530" s="4"/>
      <c r="Q530" s="4"/>
      <c r="R530" s="4"/>
      <c r="S530" s="4"/>
    </row>
    <row r="531" spans="4:19" ht="12.75" customHeight="1">
      <c r="D531" s="4" t="s">
        <v>295</v>
      </c>
      <c r="H531" s="4"/>
      <c r="I531" s="4"/>
      <c r="J531" s="4"/>
      <c r="K531" s="4"/>
      <c r="M531" s="4"/>
      <c r="N531" s="4"/>
      <c r="O531" s="4"/>
      <c r="P531" s="4"/>
      <c r="Q531" s="4"/>
      <c r="R531" s="4"/>
      <c r="S531" s="4"/>
    </row>
    <row r="532" spans="4:19" ht="12.75" customHeight="1">
      <c r="D532" s="21" t="s">
        <v>1487</v>
      </c>
      <c r="H532" s="4"/>
      <c r="I532" s="4"/>
      <c r="J532" s="4"/>
      <c r="K532" s="4"/>
      <c r="M532" s="4"/>
      <c r="N532" s="4"/>
      <c r="O532" s="4"/>
      <c r="P532" s="4"/>
      <c r="Q532" s="4"/>
      <c r="R532" s="4"/>
      <c r="S532" s="4"/>
    </row>
    <row r="533" spans="4:19" ht="12.75" customHeight="1">
      <c r="D533" s="21" t="s">
        <v>1488</v>
      </c>
      <c r="H533" s="4"/>
      <c r="I533" s="4"/>
      <c r="J533" s="4"/>
      <c r="M533" s="4"/>
      <c r="N533" s="4"/>
      <c r="O533" s="4"/>
      <c r="P533" s="4"/>
      <c r="Q533" s="4"/>
      <c r="R533" s="4"/>
      <c r="S533" s="4"/>
    </row>
    <row r="534" spans="4:19" ht="12.75" customHeight="1">
      <c r="D534" s="21" t="s">
        <v>1540</v>
      </c>
      <c r="H534" s="4"/>
      <c r="I534" s="4"/>
      <c r="J534" s="4"/>
      <c r="M534" s="4"/>
      <c r="N534" s="4"/>
      <c r="O534" s="4"/>
      <c r="P534" s="4"/>
      <c r="Q534" s="4"/>
      <c r="R534" s="4"/>
      <c r="S534" s="4"/>
    </row>
    <row r="535" spans="4:19" ht="12.75" customHeight="1">
      <c r="D535" s="21" t="s">
        <v>1496</v>
      </c>
      <c r="H535" s="4"/>
      <c r="I535" s="4"/>
      <c r="J535" s="4"/>
      <c r="M535" s="4"/>
      <c r="N535" s="4"/>
      <c r="O535" s="4"/>
      <c r="P535" s="4"/>
      <c r="Q535" s="4"/>
      <c r="R535" s="4"/>
      <c r="S535" s="4"/>
    </row>
    <row r="536" spans="4:19" ht="12.75" customHeight="1">
      <c r="D536" s="21" t="s">
        <v>1497</v>
      </c>
      <c r="H536" s="4"/>
      <c r="I536" s="4"/>
      <c r="J536" s="4"/>
      <c r="K536" s="4"/>
      <c r="M536" s="4"/>
      <c r="N536" s="4"/>
      <c r="O536" s="4"/>
      <c r="P536" s="4"/>
      <c r="Q536" s="4"/>
      <c r="R536" s="4"/>
      <c r="S536" s="4"/>
    </row>
    <row r="537" spans="4:19" ht="12.75" customHeight="1">
      <c r="D537" s="7" t="s">
        <v>274</v>
      </c>
      <c r="H537" s="4"/>
      <c r="I537" s="4"/>
      <c r="J537" s="4"/>
      <c r="K537" s="4"/>
      <c r="M537" s="4"/>
      <c r="N537" s="4"/>
      <c r="O537" s="4"/>
      <c r="P537" s="4"/>
      <c r="Q537" s="4"/>
      <c r="R537" s="4"/>
      <c r="S537" s="4"/>
    </row>
    <row r="538" spans="4:19" ht="12.75" customHeight="1">
      <c r="D538" s="21" t="s">
        <v>1498</v>
      </c>
      <c r="H538" s="4"/>
      <c r="I538" s="4"/>
      <c r="J538" s="4"/>
      <c r="K538" s="4"/>
      <c r="M538" s="4"/>
      <c r="N538" s="4"/>
      <c r="O538" s="4"/>
      <c r="P538" s="4"/>
      <c r="Q538" s="4"/>
      <c r="R538" s="4"/>
      <c r="S538" s="4"/>
    </row>
    <row r="539" spans="4:19" ht="12.75" customHeight="1">
      <c r="D539" s="21" t="s">
        <v>1499</v>
      </c>
      <c r="H539" s="4"/>
      <c r="I539" s="4"/>
      <c r="J539" s="4"/>
      <c r="K539" s="4"/>
      <c r="M539" s="4"/>
      <c r="N539" s="4"/>
      <c r="O539" s="4"/>
      <c r="P539" s="4"/>
      <c r="Q539" s="4"/>
      <c r="R539" s="4"/>
      <c r="S539" s="4"/>
    </row>
    <row r="540" spans="4:19" ht="12.75" customHeight="1">
      <c r="D540" s="21" t="s">
        <v>1636</v>
      </c>
      <c r="H540" s="4"/>
      <c r="I540" s="4"/>
      <c r="J540" s="4"/>
      <c r="K540" s="4"/>
      <c r="M540" s="4"/>
      <c r="N540" s="4"/>
      <c r="O540" s="4"/>
      <c r="P540" s="4"/>
      <c r="Q540" s="4"/>
      <c r="R540" s="4"/>
      <c r="S540" s="4"/>
    </row>
    <row r="541" spans="4:19" ht="12.75" customHeight="1">
      <c r="D541" s="21" t="s">
        <v>1635</v>
      </c>
      <c r="H541" s="4"/>
      <c r="I541" s="4"/>
      <c r="J541" s="4"/>
      <c r="K541" s="4"/>
      <c r="L541" s="21"/>
      <c r="M541" s="4"/>
      <c r="N541" s="4"/>
      <c r="O541" s="4"/>
      <c r="P541" s="4"/>
      <c r="Q541" s="4"/>
      <c r="R541" s="4"/>
      <c r="S541" s="4"/>
    </row>
    <row r="542" spans="4:19" ht="12.75" customHeight="1">
      <c r="D542" s="21" t="s">
        <v>1637</v>
      </c>
      <c r="H542" s="4"/>
      <c r="I542" s="4"/>
      <c r="J542" s="4"/>
      <c r="K542" s="4"/>
      <c r="L542" s="21"/>
      <c r="M542" s="4"/>
      <c r="N542" s="4"/>
      <c r="O542" s="4"/>
      <c r="P542" s="4"/>
      <c r="Q542" s="4"/>
      <c r="R542" s="4"/>
      <c r="S542" s="4"/>
    </row>
    <row r="543" spans="4:19" ht="12.75" customHeight="1">
      <c r="D543" s="21" t="s">
        <v>1638</v>
      </c>
      <c r="I543" s="4"/>
      <c r="J543" s="4"/>
      <c r="K543" s="4"/>
      <c r="M543" s="4"/>
      <c r="N543" s="4"/>
      <c r="O543" s="4"/>
      <c r="P543" s="4"/>
      <c r="Q543" s="4"/>
      <c r="R543" s="4"/>
      <c r="S543" s="4"/>
    </row>
    <row r="544" spans="4:19" ht="12.75" customHeight="1">
      <c r="D544" s="21" t="s">
        <v>1639</v>
      </c>
      <c r="H544" s="3"/>
      <c r="I544" s="4"/>
      <c r="J544" s="4"/>
      <c r="K544" s="4"/>
      <c r="M544" s="4"/>
      <c r="N544" s="4"/>
      <c r="O544" s="4"/>
      <c r="P544" s="4"/>
      <c r="Q544" s="4"/>
      <c r="R544" s="4"/>
      <c r="S544" s="4"/>
    </row>
    <row r="545" spans="4:19" ht="12.75" customHeight="1">
      <c r="D545" t="s">
        <v>1659</v>
      </c>
      <c r="H545" s="3"/>
      <c r="I545" s="4"/>
      <c r="J545" s="4"/>
      <c r="K545" s="4"/>
      <c r="M545" s="4"/>
      <c r="N545" s="4"/>
      <c r="O545" s="4"/>
      <c r="P545" s="4"/>
      <c r="Q545" s="4"/>
      <c r="R545" s="4"/>
      <c r="S545" s="4"/>
    </row>
    <row r="546" spans="4:19" ht="12.75" customHeight="1">
      <c r="D546" s="21" t="s">
        <v>1660</v>
      </c>
      <c r="H546" s="3"/>
      <c r="I546" s="4"/>
      <c r="J546" s="4"/>
      <c r="K546" s="4"/>
      <c r="M546" s="4"/>
      <c r="N546" s="4"/>
      <c r="O546" s="4"/>
      <c r="P546" s="4"/>
      <c r="Q546" s="4"/>
      <c r="R546" s="4"/>
      <c r="S546" s="4"/>
    </row>
    <row r="547" spans="4:19" ht="12.75" customHeight="1">
      <c r="D547" s="21" t="s">
        <v>1661</v>
      </c>
      <c r="H547" s="3"/>
      <c r="I547" s="4"/>
      <c r="J547" s="4"/>
      <c r="K547" s="4"/>
      <c r="M547" s="4"/>
      <c r="N547" s="4"/>
      <c r="O547" s="4"/>
      <c r="P547" s="4"/>
      <c r="Q547" s="4"/>
      <c r="R547" s="4"/>
      <c r="S547" s="4"/>
    </row>
    <row r="548" spans="4:19" ht="12.75" customHeight="1">
      <c r="D548" t="s">
        <v>1490</v>
      </c>
      <c r="I548" s="4"/>
      <c r="J548" s="4"/>
      <c r="K548" s="4"/>
      <c r="M548" s="4"/>
      <c r="N548" s="4"/>
      <c r="O548" s="4"/>
      <c r="P548" s="4"/>
      <c r="Q548" s="4"/>
      <c r="R548" s="4"/>
      <c r="S548" s="4"/>
    </row>
    <row r="549" spans="4:19" ht="12.75" customHeight="1">
      <c r="D549" s="21" t="s">
        <v>1634</v>
      </c>
      <c r="H549" s="4"/>
      <c r="I549" s="4"/>
      <c r="J549" s="4"/>
      <c r="K549" s="4"/>
      <c r="L549" s="21"/>
      <c r="M549" s="4"/>
      <c r="O549" s="4"/>
      <c r="P549" s="4"/>
      <c r="Q549" s="4"/>
      <c r="R549" s="4"/>
      <c r="S549" s="4"/>
    </row>
    <row r="550" spans="4:19" ht="12.75" customHeight="1">
      <c r="D550" s="21" t="s">
        <v>1653</v>
      </c>
      <c r="H550" s="4"/>
      <c r="I550" s="4"/>
      <c r="K550" s="4"/>
      <c r="M550" s="4"/>
      <c r="O550" s="4"/>
      <c r="P550" s="4"/>
      <c r="Q550" s="4"/>
      <c r="R550" s="4"/>
      <c r="S550" s="4"/>
    </row>
    <row r="551" spans="4:19" ht="12.75" customHeight="1">
      <c r="D551" s="4" t="s">
        <v>1863</v>
      </c>
      <c r="H551" s="4"/>
      <c r="I551" s="4"/>
      <c r="J551" s="4"/>
      <c r="K551" s="4"/>
      <c r="M551" s="4"/>
      <c r="N551" s="4"/>
      <c r="O551" s="4"/>
      <c r="P551" s="4"/>
      <c r="Q551" s="4"/>
      <c r="R551" s="4"/>
      <c r="S551" s="4"/>
    </row>
    <row r="552" spans="4:19" ht="12.75" customHeight="1">
      <c r="D552" s="3" t="s">
        <v>1500</v>
      </c>
      <c r="H552" s="4"/>
      <c r="I552" s="4"/>
      <c r="J552" s="4"/>
      <c r="K552" s="4"/>
      <c r="M552" s="4"/>
      <c r="N552" s="4"/>
      <c r="O552" s="4"/>
      <c r="P552" s="4"/>
      <c r="Q552" s="4"/>
      <c r="R552" s="4"/>
      <c r="S552" s="4"/>
    </row>
    <row r="553" spans="4:19" ht="12.75" customHeight="1">
      <c r="D553" s="21" t="s">
        <v>1501</v>
      </c>
      <c r="H553" s="4"/>
      <c r="I553" s="4"/>
      <c r="J553" s="4"/>
      <c r="K553" s="4"/>
      <c r="M553" s="4"/>
      <c r="N553" s="4"/>
      <c r="O553" s="4"/>
      <c r="P553" s="4"/>
      <c r="Q553" s="4"/>
      <c r="R553" s="4"/>
      <c r="S553" s="4"/>
    </row>
    <row r="554" spans="4:19" ht="12.75" customHeight="1">
      <c r="D554" t="s">
        <v>1489</v>
      </c>
      <c r="H554" s="4"/>
      <c r="I554" s="4"/>
      <c r="J554" s="4"/>
      <c r="K554" s="4"/>
      <c r="M554" s="4"/>
      <c r="N554" s="4"/>
      <c r="O554" s="4"/>
      <c r="P554" s="4"/>
      <c r="Q554" s="4"/>
      <c r="R554" s="4"/>
      <c r="S554" s="4"/>
    </row>
    <row r="555" spans="4:19" ht="12.75" customHeight="1">
      <c r="D555" s="21" t="s">
        <v>1633</v>
      </c>
      <c r="H555" s="4"/>
      <c r="I555" s="4"/>
      <c r="J555" s="4"/>
      <c r="K555" s="4"/>
      <c r="M555" s="4"/>
      <c r="O555" s="4"/>
      <c r="P555" s="4"/>
      <c r="Q555" s="4"/>
      <c r="R555" s="4"/>
      <c r="S555" s="4"/>
    </row>
    <row r="556" spans="4:19" ht="12.75" customHeight="1">
      <c r="D556" s="21" t="s">
        <v>1654</v>
      </c>
      <c r="H556" s="4"/>
      <c r="I556" s="4"/>
      <c r="K556" s="4"/>
      <c r="M556" s="4"/>
      <c r="O556" s="4"/>
      <c r="P556" s="4"/>
      <c r="Q556" s="4"/>
      <c r="R556" s="4"/>
      <c r="S556" s="4"/>
    </row>
    <row r="557" spans="4:19" ht="12.75" customHeight="1">
      <c r="D557" s="4" t="s">
        <v>1864</v>
      </c>
      <c r="I557" s="4"/>
      <c r="J557" s="4"/>
      <c r="K557" s="4"/>
      <c r="M557" s="4"/>
      <c r="N557" s="4"/>
      <c r="O557" s="4"/>
      <c r="P557" s="4"/>
      <c r="Q557" s="4"/>
      <c r="R557" s="4"/>
      <c r="S557" s="4"/>
    </row>
    <row r="558" spans="4:19" ht="12.75" customHeight="1">
      <c r="D558" s="3" t="s">
        <v>1502</v>
      </c>
      <c r="G558" s="4"/>
      <c r="H558" s="4"/>
      <c r="I558" s="4"/>
      <c r="J558" s="4"/>
      <c r="K558" s="4"/>
      <c r="M558" s="4"/>
      <c r="N558" s="4"/>
      <c r="O558" s="4"/>
      <c r="P558" s="4"/>
      <c r="Q558" s="4"/>
      <c r="R558" s="4"/>
      <c r="S558" s="4"/>
    </row>
    <row r="559" spans="4:19" ht="12.75" customHeight="1">
      <c r="D559" s="21" t="s">
        <v>1503</v>
      </c>
      <c r="G559" s="4"/>
      <c r="H559" s="4"/>
      <c r="I559" s="4"/>
      <c r="J559" s="4"/>
      <c r="K559" s="4"/>
      <c r="M559" s="4"/>
      <c r="N559" s="4"/>
      <c r="O559" s="4"/>
      <c r="P559" s="4"/>
      <c r="Q559" s="4"/>
      <c r="R559" s="4"/>
      <c r="S559" s="4"/>
    </row>
    <row r="560" spans="4:19" ht="12.75" customHeight="1">
      <c r="D560" s="21" t="s">
        <v>1491</v>
      </c>
      <c r="G560" s="4"/>
      <c r="H560" s="4"/>
      <c r="I560" s="4"/>
      <c r="J560" s="4"/>
      <c r="K560" s="4"/>
      <c r="M560" s="4"/>
      <c r="N560" s="4"/>
      <c r="O560" s="4"/>
      <c r="P560" s="4"/>
      <c r="Q560" s="4"/>
      <c r="R560" s="4"/>
      <c r="S560" s="4"/>
    </row>
    <row r="561" spans="4:19" ht="12.75" customHeight="1">
      <c r="D561" s="21" t="s">
        <v>1492</v>
      </c>
      <c r="H561" s="21"/>
      <c r="I561" s="4"/>
      <c r="K561" s="4"/>
      <c r="M561" s="4"/>
      <c r="N561" s="4"/>
      <c r="O561" s="4"/>
      <c r="P561" s="4"/>
      <c r="Q561" s="4"/>
      <c r="R561" s="4"/>
      <c r="S561" s="4"/>
    </row>
    <row r="562" spans="4:19" ht="12.75" customHeight="1">
      <c r="D562" s="21" t="s">
        <v>1493</v>
      </c>
      <c r="I562" s="4"/>
      <c r="J562" s="4"/>
      <c r="K562" s="4"/>
      <c r="M562" s="4"/>
      <c r="N562" s="4"/>
      <c r="O562" s="4"/>
      <c r="P562" s="4"/>
      <c r="Q562" s="4"/>
      <c r="R562" s="4"/>
      <c r="S562" s="4"/>
    </row>
    <row r="563" spans="4:19" ht="12.75" customHeight="1">
      <c r="D563" s="21" t="s">
        <v>1509</v>
      </c>
      <c r="I563" s="4"/>
      <c r="J563" s="4"/>
      <c r="K563" s="4"/>
      <c r="M563" s="4"/>
      <c r="N563" s="4"/>
      <c r="O563" s="4"/>
      <c r="P563" s="4"/>
      <c r="Q563" s="4"/>
      <c r="R563" s="4"/>
      <c r="S563" s="4"/>
    </row>
    <row r="564" spans="4:19" ht="12.75" customHeight="1">
      <c r="D564" s="5" t="s">
        <v>1504</v>
      </c>
      <c r="I564" s="4"/>
      <c r="J564" s="4"/>
      <c r="K564" s="4"/>
      <c r="M564" s="4"/>
      <c r="N564" s="4"/>
      <c r="O564" s="4"/>
      <c r="P564" s="4"/>
      <c r="Q564" s="4"/>
      <c r="R564" s="4"/>
      <c r="S564" s="4"/>
    </row>
    <row r="565" spans="4:19" ht="12.75" customHeight="1">
      <c r="D565" s="21" t="s">
        <v>1510</v>
      </c>
      <c r="I565" s="4"/>
      <c r="J565" s="4"/>
      <c r="K565" s="4"/>
      <c r="M565" s="4"/>
      <c r="N565" s="4"/>
      <c r="O565" s="4"/>
      <c r="P565" s="4"/>
    </row>
    <row r="566" spans="4:19" ht="12.75" customHeight="1">
      <c r="D566" s="5" t="s">
        <v>1505</v>
      </c>
      <c r="L566" s="4"/>
      <c r="M566" s="4"/>
      <c r="N566" s="4"/>
      <c r="O566" s="4"/>
      <c r="P566" s="4"/>
    </row>
    <row r="567" spans="4:19" ht="12.75" customHeight="1">
      <c r="D567" s="21" t="s">
        <v>1512</v>
      </c>
      <c r="L567" s="4"/>
      <c r="M567" s="4"/>
      <c r="N567" s="4"/>
      <c r="O567" s="4"/>
      <c r="P567" s="4"/>
    </row>
    <row r="568" spans="4:19" ht="12.75" customHeight="1">
      <c r="D568" s="21" t="s">
        <v>1494</v>
      </c>
      <c r="L568" s="4"/>
      <c r="M568" s="4"/>
      <c r="N568" s="4"/>
      <c r="O568" s="4"/>
      <c r="P568" s="4"/>
    </row>
    <row r="569" spans="4:19" ht="12.75" customHeight="1">
      <c r="D569" s="21" t="s">
        <v>1495</v>
      </c>
      <c r="L569" s="4"/>
      <c r="M569" s="4"/>
      <c r="N569" s="4"/>
      <c r="O569" s="4"/>
      <c r="P569" s="4"/>
    </row>
    <row r="570" spans="4:19" ht="12.75" customHeight="1">
      <c r="D570" s="21" t="s">
        <v>1593</v>
      </c>
      <c r="L570" s="4"/>
      <c r="M570" s="4"/>
      <c r="N570" s="4"/>
      <c r="O570" s="4"/>
      <c r="P570" s="4"/>
    </row>
    <row r="571" spans="4:19" ht="12.75" customHeight="1">
      <c r="D571" s="21" t="s">
        <v>1600</v>
      </c>
      <c r="L571" s="4"/>
      <c r="M571" s="4"/>
      <c r="N571" s="4"/>
      <c r="O571" s="4"/>
      <c r="P571" s="4"/>
    </row>
    <row r="572" spans="4:19" ht="12.75" customHeight="1">
      <c r="D572" s="21" t="s">
        <v>1601</v>
      </c>
      <c r="L572" s="4"/>
      <c r="M572" s="4"/>
      <c r="N572" s="4"/>
      <c r="O572" s="4"/>
      <c r="P572" s="4"/>
    </row>
    <row r="573" spans="4:19" ht="12.75" customHeight="1">
      <c r="D573" s="21" t="s">
        <v>1602</v>
      </c>
      <c r="L573" s="4"/>
      <c r="M573" s="4"/>
      <c r="N573" s="4"/>
      <c r="O573" s="4"/>
      <c r="P573" s="4"/>
    </row>
    <row r="574" spans="4:19" ht="12.75" customHeight="1">
      <c r="D574" s="47" t="s">
        <v>1603</v>
      </c>
      <c r="L574" s="4"/>
      <c r="M574" s="4"/>
      <c r="N574" s="4"/>
      <c r="O574" s="4"/>
      <c r="P574" s="4"/>
    </row>
    <row r="575" spans="4:19" ht="12.75" customHeight="1">
      <c r="D575" s="42"/>
      <c r="L575" s="4"/>
      <c r="M575" s="4"/>
      <c r="N575" s="4"/>
      <c r="O575" s="4"/>
      <c r="P575" s="4"/>
    </row>
    <row r="576" spans="4:19" ht="12.75" customHeight="1">
      <c r="H576" s="4"/>
      <c r="I576" s="4"/>
      <c r="J576" s="4"/>
      <c r="K576" s="4"/>
      <c r="L576" s="4"/>
      <c r="M576" s="4"/>
      <c r="N576" s="4"/>
      <c r="O576" s="4"/>
      <c r="P576" s="4"/>
    </row>
    <row r="577" spans="3:16" ht="12.75" customHeight="1">
      <c r="C577" t="s">
        <v>1960</v>
      </c>
      <c r="D577" s="4"/>
      <c r="E577" s="4"/>
      <c r="F577" s="4"/>
      <c r="G577" s="4"/>
      <c r="H577" s="4"/>
      <c r="I577" s="4"/>
      <c r="J577" s="4"/>
      <c r="K577" s="4"/>
      <c r="L577" s="4"/>
      <c r="M577" s="4"/>
      <c r="N577" s="4"/>
      <c r="O577" s="4"/>
      <c r="P577" s="4"/>
    </row>
    <row r="578" spans="3:16" ht="12.75" customHeight="1">
      <c r="C578" s="4"/>
      <c r="D578" s="4"/>
      <c r="E578" s="4"/>
      <c r="F578" s="4"/>
      <c r="G578" s="4"/>
      <c r="H578" s="4"/>
      <c r="I578" s="4"/>
      <c r="J578" s="4"/>
      <c r="K578" s="4"/>
      <c r="L578" s="4"/>
      <c r="M578" s="4"/>
      <c r="N578" s="4"/>
      <c r="O578" s="4"/>
      <c r="P578" s="4"/>
    </row>
    <row r="579" spans="3:16" ht="12.75" customHeight="1">
      <c r="C579" s="4"/>
      <c r="D579" s="4"/>
      <c r="E579" s="4"/>
      <c r="F579" s="4"/>
      <c r="G579" s="4"/>
      <c r="H579" s="4"/>
      <c r="I579" s="4"/>
      <c r="J579" s="4"/>
      <c r="K579" s="4"/>
      <c r="L579" s="4"/>
      <c r="M579" s="4"/>
      <c r="N579" s="4"/>
      <c r="O579" s="4"/>
      <c r="P579" s="4"/>
    </row>
    <row r="580" spans="3:16" ht="12.75" customHeight="1">
      <c r="C580" s="4"/>
      <c r="D580" s="4"/>
      <c r="E580" s="4"/>
      <c r="F580" s="4"/>
      <c r="G580" s="4"/>
      <c r="H580" s="4"/>
      <c r="I580" s="4"/>
      <c r="J580" s="4"/>
      <c r="K580" s="4"/>
      <c r="L580" s="4"/>
      <c r="M580" s="4"/>
      <c r="N580" s="4"/>
      <c r="O580" s="4"/>
      <c r="P580" s="4"/>
    </row>
    <row r="581" spans="3:16" ht="12.75" customHeight="1">
      <c r="C581" s="4"/>
      <c r="D581" s="4"/>
      <c r="E581" s="4"/>
      <c r="F581" s="4"/>
      <c r="G581" s="4"/>
      <c r="H581" s="4"/>
      <c r="I581" s="4"/>
      <c r="J581" s="4"/>
      <c r="K581" s="4"/>
      <c r="L581" s="4"/>
      <c r="M581" s="4"/>
      <c r="N581" s="4"/>
      <c r="O581" s="4"/>
      <c r="P581" s="4"/>
    </row>
    <row r="582" spans="3:16" ht="12.75" customHeight="1">
      <c r="C582" s="4"/>
      <c r="D582" s="4"/>
      <c r="E582" s="4"/>
      <c r="F582" s="4"/>
      <c r="G582" s="4"/>
      <c r="H582" s="4"/>
      <c r="I582" s="4"/>
      <c r="J582" s="4"/>
      <c r="K582" s="4"/>
      <c r="L582" s="4"/>
      <c r="M582" s="4"/>
      <c r="N582" s="4"/>
      <c r="O582" s="4"/>
      <c r="P582" s="4"/>
    </row>
    <row r="583" spans="3:16" ht="12.75" customHeight="1">
      <c r="C583" s="4"/>
      <c r="D583" s="4"/>
      <c r="E583" s="4"/>
      <c r="F583" s="4"/>
      <c r="G583" s="4"/>
      <c r="H583" s="4"/>
      <c r="I583" s="4"/>
      <c r="J583" s="4"/>
      <c r="K583" s="4"/>
      <c r="L583" s="4"/>
      <c r="M583" s="4"/>
      <c r="N583" s="4"/>
      <c r="O583" s="4"/>
      <c r="P583" s="4"/>
    </row>
    <row r="584" spans="3:16" ht="12.75" customHeight="1">
      <c r="C584" s="4"/>
      <c r="D584" s="4"/>
      <c r="E584" s="4"/>
      <c r="F584" s="4"/>
      <c r="G584" s="4"/>
      <c r="H584" s="4"/>
      <c r="I584" s="4"/>
      <c r="J584" s="4"/>
      <c r="K584" s="4"/>
      <c r="L584" s="4"/>
      <c r="M584" s="4"/>
      <c r="N584" s="4"/>
      <c r="O584" s="4"/>
      <c r="P584" s="4"/>
    </row>
    <row r="585" spans="3:16" ht="12.75" customHeight="1">
      <c r="C585" s="4"/>
      <c r="D585" s="4"/>
      <c r="E585" s="4"/>
      <c r="F585" s="4"/>
      <c r="G585" s="4"/>
      <c r="H585" s="4"/>
      <c r="I585" s="4"/>
      <c r="J585" s="4"/>
      <c r="K585" s="4"/>
      <c r="L585" s="4"/>
      <c r="M585" s="4"/>
      <c r="N585" s="4"/>
      <c r="O585" s="4"/>
      <c r="P585" s="4"/>
    </row>
    <row r="586" spans="3:16" ht="12.75" customHeight="1">
      <c r="C586" s="4"/>
      <c r="D586" s="4"/>
      <c r="E586" s="4"/>
      <c r="F586" s="4"/>
      <c r="G586" s="4"/>
      <c r="H586" s="4"/>
      <c r="I586" s="4"/>
      <c r="J586" s="4"/>
      <c r="K586" s="4"/>
      <c r="L586" s="4"/>
      <c r="M586" s="4"/>
      <c r="N586" s="4"/>
      <c r="O586" s="4"/>
      <c r="P586" s="4"/>
    </row>
    <row r="587" spans="3:16" ht="12.75" customHeight="1">
      <c r="C587" s="4"/>
      <c r="D587" s="4"/>
      <c r="E587" s="4"/>
      <c r="F587" s="4"/>
      <c r="G587" s="4"/>
      <c r="H587" s="4"/>
      <c r="I587" s="4"/>
      <c r="J587" s="4"/>
      <c r="K587" s="4"/>
      <c r="L587" s="4"/>
      <c r="M587" s="4"/>
      <c r="N587" s="4"/>
      <c r="O587" s="4"/>
      <c r="P587" s="4"/>
    </row>
    <row r="588" spans="3:16" ht="12.75" customHeight="1">
      <c r="C588" s="4"/>
      <c r="D588" s="4"/>
      <c r="E588" s="4"/>
      <c r="F588" s="4"/>
      <c r="G588" s="4"/>
      <c r="H588" s="4"/>
      <c r="I588" s="4"/>
      <c r="J588" s="4"/>
      <c r="K588" s="4"/>
      <c r="L588" s="4"/>
      <c r="M588" s="4"/>
      <c r="N588" s="4"/>
      <c r="O588" s="4"/>
      <c r="P588" s="4"/>
    </row>
    <row r="589" spans="3:16" ht="12.75" customHeight="1">
      <c r="C589" s="4"/>
      <c r="D589" s="4"/>
      <c r="E589" s="4"/>
      <c r="F589" s="4"/>
      <c r="G589" s="4"/>
      <c r="H589" s="4"/>
      <c r="I589" s="4"/>
      <c r="J589" s="4"/>
      <c r="K589" s="4"/>
      <c r="L589" s="4"/>
      <c r="M589" s="4"/>
      <c r="N589" s="4"/>
      <c r="O589" s="4"/>
      <c r="P589" s="4"/>
    </row>
    <row r="590" spans="3:16" ht="12.75" customHeight="1">
      <c r="C590" s="4"/>
      <c r="D590" s="4"/>
      <c r="E590" s="4"/>
      <c r="F590" s="4"/>
      <c r="G590" s="4"/>
      <c r="H590" s="4"/>
      <c r="I590" s="4"/>
      <c r="J590" s="4"/>
      <c r="K590" s="4"/>
      <c r="L590" s="4"/>
      <c r="M590" s="4"/>
      <c r="N590" s="4"/>
      <c r="O590" s="4"/>
      <c r="P590" s="4"/>
    </row>
    <row r="591" spans="3:16" ht="12.75" customHeight="1">
      <c r="C591" s="4"/>
      <c r="D591" s="4"/>
      <c r="E591" s="4"/>
      <c r="F591" s="4"/>
      <c r="G591" s="4"/>
      <c r="H591" s="4"/>
      <c r="I591" s="4"/>
      <c r="J591" s="4"/>
      <c r="K591" s="4"/>
      <c r="L591" s="4"/>
      <c r="M591" s="4"/>
      <c r="N591" s="4"/>
      <c r="O591" s="4"/>
      <c r="P591" s="4"/>
    </row>
    <row r="592" spans="3:16" ht="12.75" customHeight="1">
      <c r="C592" s="4"/>
      <c r="D592" s="4"/>
      <c r="E592" s="4"/>
      <c r="F592" s="4"/>
      <c r="G592" s="4"/>
      <c r="H592" s="4"/>
      <c r="I592" s="4"/>
      <c r="J592" s="4"/>
      <c r="K592" s="4"/>
      <c r="L592" s="4"/>
      <c r="M592" s="4"/>
      <c r="N592" s="4"/>
      <c r="O592" s="4"/>
      <c r="P592" s="4"/>
    </row>
    <row r="593" spans="3:16" ht="12.75" customHeight="1">
      <c r="C593" s="4"/>
      <c r="D593" s="4"/>
      <c r="E593" s="4"/>
      <c r="F593" s="4"/>
      <c r="G593" s="4"/>
      <c r="H593" s="4"/>
      <c r="I593" s="4"/>
      <c r="J593" s="4"/>
      <c r="K593" s="4"/>
      <c r="L593" s="4"/>
      <c r="M593" s="4"/>
      <c r="N593" s="4"/>
      <c r="O593" s="4"/>
      <c r="P593" s="4"/>
    </row>
    <row r="594" spans="3:16" ht="12.75" customHeight="1">
      <c r="C594" s="4"/>
      <c r="D594" s="4"/>
      <c r="E594" s="4"/>
      <c r="F594" s="4"/>
      <c r="G594" s="4"/>
      <c r="H594" s="4"/>
      <c r="I594" s="4"/>
      <c r="J594" s="4"/>
      <c r="K594" s="4"/>
      <c r="L594" s="4"/>
      <c r="M594" s="4"/>
      <c r="N594" s="4"/>
      <c r="O594" s="4"/>
      <c r="P594" s="4"/>
    </row>
    <row r="595" spans="3:16" ht="12.75" customHeight="1">
      <c r="C595" s="4"/>
      <c r="D595" s="4"/>
      <c r="E595" s="4"/>
      <c r="F595" s="4"/>
      <c r="G595" s="4"/>
      <c r="H595" s="4"/>
      <c r="I595" s="4"/>
      <c r="J595" s="4"/>
      <c r="K595" s="4"/>
      <c r="L595" s="4"/>
      <c r="M595" s="4"/>
      <c r="N595" s="4"/>
      <c r="O595" s="4"/>
      <c r="P595" s="4"/>
    </row>
    <row r="596" spans="3:16" ht="12.75" customHeight="1">
      <c r="C596" s="4"/>
      <c r="D596" s="4"/>
      <c r="E596" s="4"/>
      <c r="F596" s="4"/>
      <c r="G596" s="4"/>
      <c r="H596" s="4"/>
      <c r="I596" s="4"/>
      <c r="J596" s="4"/>
      <c r="K596" s="4"/>
      <c r="L596" s="4"/>
      <c r="M596" s="4"/>
      <c r="N596" s="4"/>
      <c r="O596" s="4"/>
      <c r="P596" s="4"/>
    </row>
    <row r="597" spans="3:16" ht="12.75" customHeight="1">
      <c r="C597" s="4"/>
      <c r="D597" s="4"/>
      <c r="E597" s="4"/>
      <c r="F597" s="4"/>
      <c r="G597" s="4"/>
      <c r="H597" s="4"/>
      <c r="I597" s="4"/>
      <c r="J597" s="4"/>
      <c r="K597" s="4"/>
      <c r="L597" s="4"/>
      <c r="M597" s="4"/>
      <c r="N597" s="4"/>
      <c r="O597" s="4"/>
      <c r="P597" s="4"/>
    </row>
    <row r="598" spans="3:16" ht="12.75" customHeight="1">
      <c r="C598" s="4"/>
      <c r="D598" s="4"/>
      <c r="E598" s="4"/>
      <c r="F598" s="4"/>
      <c r="G598" s="4"/>
      <c r="H598" s="4"/>
      <c r="I598" s="4"/>
      <c r="J598" s="4"/>
      <c r="K598" s="4"/>
      <c r="L598" s="4"/>
      <c r="M598" s="4"/>
      <c r="N598" s="4"/>
      <c r="O598" s="4"/>
      <c r="P598" s="4"/>
    </row>
    <row r="599" spans="3:16" ht="12.75" customHeight="1">
      <c r="C599" s="4"/>
      <c r="D599" s="4"/>
      <c r="E599" s="4"/>
      <c r="F599" s="4"/>
      <c r="G599" s="4"/>
      <c r="H599" s="4"/>
      <c r="I599" s="4"/>
      <c r="J599" s="4"/>
      <c r="K599" s="4"/>
      <c r="L599" s="4"/>
      <c r="M599" s="4"/>
      <c r="N599" s="4"/>
      <c r="O599" s="4"/>
      <c r="P599" s="4"/>
    </row>
    <row r="600" spans="3:16" ht="12.75" customHeight="1">
      <c r="C600" s="4"/>
      <c r="D600" s="4"/>
      <c r="E600" s="4"/>
      <c r="F600" s="4"/>
      <c r="G600" s="4"/>
      <c r="H600" s="4"/>
      <c r="I600" s="4"/>
      <c r="J600" s="4"/>
      <c r="K600" s="4"/>
      <c r="L600" s="4"/>
      <c r="M600" s="4"/>
      <c r="N600" s="4"/>
      <c r="O600" s="4"/>
      <c r="P600" s="4"/>
    </row>
    <row r="601" spans="3:16" ht="12.75" customHeight="1">
      <c r="C601" s="4"/>
      <c r="D601" s="4"/>
      <c r="E601" s="4"/>
      <c r="F601" s="4"/>
      <c r="G601" s="4"/>
      <c r="H601" s="4"/>
      <c r="I601" s="4"/>
      <c r="J601" s="4"/>
      <c r="K601" s="4"/>
      <c r="L601" s="4"/>
      <c r="M601" s="4"/>
      <c r="N601" s="4"/>
      <c r="O601" s="4"/>
      <c r="P601" s="4"/>
    </row>
    <row r="602" spans="3:16" ht="12.75" customHeight="1">
      <c r="C602" s="4"/>
      <c r="D602" s="4"/>
      <c r="E602" s="4"/>
      <c r="F602" s="4"/>
      <c r="G602" s="4"/>
      <c r="H602" s="4"/>
      <c r="I602" s="4"/>
      <c r="J602" s="4"/>
      <c r="K602" s="4"/>
      <c r="L602" s="4"/>
      <c r="M602" s="4"/>
      <c r="N602" s="4"/>
      <c r="O602" s="4"/>
      <c r="P602" s="4"/>
    </row>
    <row r="603" spans="3:16" ht="12.75" customHeight="1">
      <c r="C603" s="4"/>
      <c r="D603" s="4"/>
      <c r="E603" s="4"/>
      <c r="F603" s="4"/>
      <c r="G603" s="4"/>
      <c r="H603" s="4"/>
      <c r="I603" s="4"/>
      <c r="J603" s="4"/>
      <c r="K603" s="4"/>
      <c r="L603" s="4"/>
      <c r="M603" s="4"/>
      <c r="N603" s="4"/>
      <c r="O603" s="4"/>
      <c r="P603" s="4"/>
    </row>
    <row r="604" spans="3:16" ht="12.75" customHeight="1">
      <c r="C604" s="4"/>
      <c r="D604" s="4"/>
      <c r="E604" s="4"/>
      <c r="F604" s="4"/>
      <c r="G604" s="4"/>
      <c r="H604" s="4"/>
      <c r="I604" s="4"/>
      <c r="J604" s="4"/>
      <c r="K604" s="4"/>
      <c r="L604" s="4"/>
      <c r="M604" s="4"/>
      <c r="N604" s="4"/>
      <c r="O604" s="4"/>
      <c r="P604" s="4"/>
    </row>
    <row r="605" spans="3:16" ht="12.75" customHeight="1">
      <c r="C605" s="4"/>
      <c r="D605" s="4"/>
      <c r="E605" s="4"/>
      <c r="F605" s="4"/>
      <c r="G605" s="4"/>
      <c r="H605" s="4"/>
      <c r="I605" s="4"/>
      <c r="J605" s="4"/>
      <c r="K605" s="4"/>
      <c r="L605" s="4"/>
      <c r="M605" s="4"/>
      <c r="N605" s="4"/>
      <c r="O605" s="4"/>
      <c r="P605" s="4"/>
    </row>
    <row r="606" spans="3:16" ht="12.75" customHeight="1">
      <c r="C606" s="4"/>
      <c r="D606" s="4"/>
      <c r="E606" s="4"/>
      <c r="F606" s="4"/>
      <c r="G606" s="4"/>
      <c r="H606" s="4"/>
      <c r="I606" s="4"/>
      <c r="J606" s="4"/>
      <c r="K606" s="4"/>
      <c r="L606" s="4"/>
      <c r="M606" s="4"/>
      <c r="N606" s="4"/>
      <c r="O606" s="4"/>
      <c r="P606" s="4"/>
    </row>
    <row r="607" spans="3:16" ht="12.75" customHeight="1">
      <c r="C607" s="4"/>
      <c r="D607" s="4"/>
      <c r="E607" s="4"/>
      <c r="F607" s="4"/>
      <c r="G607" s="4"/>
      <c r="H607" s="4"/>
      <c r="I607" s="4"/>
      <c r="J607" s="4"/>
      <c r="K607" s="4"/>
      <c r="L607" s="4"/>
      <c r="M607" s="4"/>
      <c r="N607" s="4"/>
      <c r="O607" s="4"/>
      <c r="P607" s="4"/>
    </row>
    <row r="608" spans="3:16" ht="12.75" customHeight="1">
      <c r="C608" s="4"/>
      <c r="D608" s="4"/>
      <c r="E608" s="4"/>
      <c r="F608" s="4"/>
      <c r="G608" s="4"/>
      <c r="H608" s="4"/>
      <c r="I608" s="4"/>
      <c r="J608" s="4"/>
      <c r="K608" s="4"/>
      <c r="L608" s="4"/>
      <c r="M608" s="4"/>
      <c r="N608" s="4"/>
      <c r="O608" s="4"/>
      <c r="P608" s="4"/>
    </row>
    <row r="609" spans="3:16" ht="12.75" customHeight="1">
      <c r="C609" s="4"/>
      <c r="D609" s="4"/>
      <c r="E609" s="4"/>
      <c r="F609" s="4"/>
      <c r="G609" s="4"/>
      <c r="H609" s="4"/>
      <c r="I609" s="4"/>
      <c r="J609" s="4"/>
      <c r="K609" s="4"/>
      <c r="L609" s="4"/>
      <c r="M609" s="4"/>
      <c r="N609" s="4"/>
      <c r="O609" s="4"/>
      <c r="P609" s="4"/>
    </row>
    <row r="610" spans="3:16" ht="12.75" customHeight="1">
      <c r="C610" s="4"/>
      <c r="D610" s="4"/>
      <c r="E610" s="4"/>
      <c r="F610" s="4"/>
      <c r="G610" s="4"/>
      <c r="H610" s="4"/>
      <c r="I610" s="4"/>
      <c r="J610" s="4"/>
      <c r="K610" s="4"/>
      <c r="L610" s="4"/>
      <c r="M610" s="4"/>
      <c r="N610" s="4"/>
      <c r="O610" s="4"/>
      <c r="P610" s="4"/>
    </row>
    <row r="619" spans="3:16" ht="12.75" customHeight="1">
      <c r="G619" t="s">
        <v>1705</v>
      </c>
    </row>
  </sheetData>
  <sheetProtection password="B16B" sheet="1" objects="1" scenarios="1"/>
  <mergeCells count="1">
    <mergeCell ref="A1:K1"/>
  </mergeCells>
  <phoneticPr fontId="9"/>
  <pageMargins left="0.23622047244094491" right="0.23622047244094491" top="0.74803149606299213" bottom="0.74803149606299213" header="0" footer="0"/>
  <pageSetup paperSize="9" firstPageNumber="0" orientation="portrait" horizontalDpi="300" verticalDpi="300" r:id="rId1"/>
  <headerFooter alignWithMargins="0"/>
  <rowBreaks count="5" manualBreakCount="5">
    <brk id="240" max="16383" man="1"/>
    <brk id="277" max="16383" man="1"/>
    <brk id="393" max="16383" man="1"/>
    <brk id="454" max="16383" man="1"/>
    <brk id="4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初めに</vt:lpstr>
      <vt:lpstr>2次元光線追跡</vt:lpstr>
      <vt:lpstr>界面形状の逆算</vt:lpstr>
      <vt:lpstr>集束円錐曲面光学系</vt:lpstr>
      <vt:lpstr>3次元光線追跡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ジツ科学株式会社 技術資料 2016-003</dc:title>
  <dc:creator/>
  <cp:lastModifiedBy>　</cp:lastModifiedBy>
  <dcterms:created xsi:type="dcterms:W3CDTF">2016-07-27T06:56:58Z</dcterms:created>
  <dcterms:modified xsi:type="dcterms:W3CDTF">2016-07-28T03:45:08Z</dcterms:modified>
</cp:coreProperties>
</file>